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xr:revisionPtr revIDLastSave="0" documentId="13_ncr:1_{D6239991-524B-430B-91B4-6CE74C694885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rçamento" sheetId="1" r:id="rId1"/>
    <sheet name="12.2" sheetId="2" r:id="rId2"/>
    <sheet name="12.2.1" sheetId="3" r:id="rId3"/>
    <sheet name="12.2.2" sheetId="4" r:id="rId4"/>
    <sheet name="12.2.3" sheetId="5" r:id="rId5"/>
    <sheet name="12.2.4" sheetId="6" r:id="rId6"/>
    <sheet name="12.2.5" sheetId="7" r:id="rId7"/>
    <sheet name="12.2.6" sheetId="8" r:id="rId8"/>
    <sheet name="12.2.7" sheetId="9" r:id="rId9"/>
    <sheet name="12.2.8" sheetId="10" r:id="rId10"/>
    <sheet name="12.2.9" sheetId="11" r:id="rId11"/>
    <sheet name="12.2.10" sheetId="12" r:id="rId12"/>
    <sheet name="12.2.11" sheetId="13" r:id="rId13"/>
    <sheet name="12.2.1E" sheetId="14" r:id="rId14"/>
    <sheet name="12.2.2E" sheetId="15" r:id="rId15"/>
    <sheet name="12.2.3E" sheetId="16" r:id="rId16"/>
    <sheet name="12.2.4E" sheetId="17" r:id="rId17"/>
    <sheet name="12.2.5E" sheetId="18" r:id="rId18"/>
    <sheet name="12.2.6E" sheetId="19" r:id="rId19"/>
    <sheet name="12.2.7E" sheetId="20" r:id="rId20"/>
    <sheet name="12.2.8E" sheetId="21" r:id="rId21"/>
    <sheet name="12.2.9E" sheetId="22" r:id="rId22"/>
    <sheet name="12.2.10E" sheetId="23" r:id="rId23"/>
    <sheet name="12.2.11E" sheetId="24" r:id="rId24"/>
  </sheets>
  <calcPr calcId="191029" refMode="R1C1" iterateCount="0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7" l="1"/>
  <c r="C12" i="17"/>
  <c r="E93" i="24"/>
  <c r="C93" i="24"/>
  <c r="E59" i="23"/>
  <c r="C59" i="23"/>
  <c r="E34" i="23"/>
  <c r="C34" i="23"/>
  <c r="E22" i="22"/>
  <c r="C22" i="22"/>
  <c r="E8" i="22"/>
  <c r="C8" i="22"/>
  <c r="E93" i="21"/>
  <c r="C93" i="21"/>
  <c r="E66" i="20"/>
  <c r="C66" i="20"/>
  <c r="E30" i="20"/>
  <c r="C30" i="20"/>
  <c r="E18" i="20"/>
  <c r="C18" i="20"/>
  <c r="E32" i="19"/>
  <c r="C32" i="19"/>
  <c r="E18" i="19"/>
  <c r="C18" i="19"/>
  <c r="E12" i="18"/>
  <c r="C12" i="18"/>
  <c r="E18" i="16"/>
  <c r="C18" i="16"/>
  <c r="E18" i="15"/>
  <c r="C18" i="15"/>
  <c r="E52" i="14"/>
  <c r="C52" i="14"/>
  <c r="E42" i="14"/>
  <c r="C42" i="14"/>
  <c r="E28" i="14"/>
  <c r="C28" i="14"/>
  <c r="E15" i="14"/>
  <c r="C15" i="14"/>
  <c r="E9" i="13"/>
  <c r="C9" i="13"/>
  <c r="E10" i="12"/>
  <c r="C10" i="12"/>
  <c r="E10" i="11"/>
  <c r="C10" i="11"/>
  <c r="E9" i="10"/>
  <c r="C9" i="10"/>
  <c r="E11" i="9"/>
  <c r="C11" i="9"/>
  <c r="E10" i="8"/>
  <c r="C10" i="8"/>
  <c r="E9" i="7"/>
  <c r="C9" i="7"/>
  <c r="E9" i="5"/>
  <c r="C9" i="5"/>
  <c r="E9" i="4"/>
  <c r="C9" i="4"/>
  <c r="E12" i="3"/>
  <c r="C12" i="3"/>
</calcChain>
</file>

<file path=xl/sharedStrings.xml><?xml version="1.0" encoding="utf-8"?>
<sst xmlns="http://schemas.openxmlformats.org/spreadsheetml/2006/main" count="2902" uniqueCount="202">
  <si>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</si>
  <si>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</si>
  <si>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</si>
  <si>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</si>
  <si>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</si>
  <si>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</si>
  <si>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</si>
  <si>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</si>
  <si>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</si>
  <si>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</si>
  <si>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12.2</t>
  </si>
  <si>
    <t>PORTAS/PORTÕES</t>
  </si>
  <si>
    <t>12.2.1</t>
  </si>
  <si>
    <t>14.003.0226-0</t>
  </si>
  <si>
    <t>EMOP</t>
  </si>
  <si>
    <t>PORTA DE ALUMINIO ANODIZADO EM BRONZE OU PRETO,PERFIL SERIE 25,EM VENEZIANA,EXCLUSIVE FECHADURA.FORNECIMENTO E COLOCACAO</t>
  </si>
  <si>
    <t>m²</t>
  </si>
  <si>
    <t>20,82</t>
  </si>
  <si>
    <t>12.2.2</t>
  </si>
  <si>
    <t>14.006.0008-0</t>
  </si>
  <si>
    <t>PORTA DE MADEIRA DE LEI EM COMPENSADO DE 90X210X3,5CM FOLHEA DA NAS 2 FACES,ADUELA DE 13X3CM E ALIZARES DE 5X2CM,EXCLUSIV E FERRAGENS.FORNECIMENTO E COLOCACAO 3%-DESGASTE DE FERRAMENTAS E EPI</t>
  </si>
  <si>
    <t>un</t>
  </si>
  <si>
    <t>11,00</t>
  </si>
  <si>
    <t>12.2.3</t>
  </si>
  <si>
    <t>14.007.0090-0</t>
  </si>
  <si>
    <t>FERRAGENS P/PORTA MADEIRA,CORRER,1 FOLHA,CONSTANDO FORN.S/CO LOC.(ESTA INCLUIDA FORN.COLOC.ESQUADRIAS),DE:-FECHADURA EMBU TIR,BICO DE PAPAGAIO,C/CHAVE BIPARTIDA,METAL C/ACABAMENTO CR OMADO;-2,00M DE TRILHO SUPERIOR ”U”,ALUMINIO;-2 ROLDANAS;-2 PINOS GUIA,ALUMINIO OU LATAO,S/CANTONEIRA;-2,00M TRILHO INFE RIOR ”U”,ALUMINIO;-2 CONCHAS,C/FURO P/CHAVE,EM LATAO CROMADO</t>
  </si>
  <si>
    <t>12.2.4</t>
  </si>
  <si>
    <t>14.006.0150-0</t>
  </si>
  <si>
    <t>PORTA DE MADEIRA DE LEI EM COMPENSADO DE 120X210X3,5CM,EM 2 FOLHAS,ADUELA DE 13X3CM E ALIZARES 5X2CM,EXCLUSIVE FERRAGENS .FORNECIMENTO E COLOCACAO 3%-DESGASTE DE FERRAMENTAS E EPI</t>
  </si>
  <si>
    <t>12.2.5</t>
  </si>
  <si>
    <t>14.007.0036-0</t>
  </si>
  <si>
    <t>FERRAGENS P/PORTA DE MADEIRA,DE 1 FOLHA DE ABRIR,ENTRADA DE SERVICO,CONSTANDO DE FORN.S/COLOC.(ESTA INCLUIDA NO FORN.COL OC.DAS ESQUADRIAS),DE:-FECHADURA DE EMBUTIR EM METAL C/ACABA MENTO CROMADO;-MACANETA TIPO BOLA EM METAL C/ACABAMENTO CROM ADO;-ESPELHO EM METAL C/ACABAMENTO CROMADO;-3 DOBRADICAS 3”X 2.1/2” DE FERRO GALVANIZADO,C/PINO E BOLAS DE LATAO</t>
  </si>
  <si>
    <t>5,00</t>
  </si>
  <si>
    <t>12.2.6</t>
  </si>
  <si>
    <t>14.007.0264-0</t>
  </si>
  <si>
    <t>FECHADURA PARA PORTAS DE MADEIRA DE BANHEIRO,CONSTANDO DE FO RNECIMENTO DAS PECAS:-FECHADURA DE EMBUTIR TIPO TRANQUETA,TR INCO REVERSIVEL,EM METAL COM ACABAMENTO CROMADO;-MACANETA TI PO ALAVANCA,EM METAL COM ACABAMENTO CROMADO;-ROSETA E TRANQU ETA,EM METAL COM ACABAMENTO CROMADO</t>
  </si>
  <si>
    <t>16,00</t>
  </si>
  <si>
    <t>12.2.7</t>
  </si>
  <si>
    <t>18.016.0125-0</t>
  </si>
  <si>
    <t>BARRA DE APOIO(PUXADOR HORIZONTAL/VERTICAL)EM ACO INOXIDAVEL AISI 304,TUBO DE 1 1/4",INCLUSIVE FIXACAO COM PARAFUSOS INO XIDAVEIS E BUCHAS PLASTICAS,COM 40CM,PARA PORTAS DE SANITARI OS,VESTIARIOS E QUARTOS ACESSIVEIS EM LOCAIS DE HOSPEDAGEM E DE SAUDE,CONFORME ABNT NBR 9050 PARA ACESSIBILIDADE.FORNECI MENTO E COLOCACAO ENCARGOS SOCIAIS GOS SOCIAIS AF.INOX.E BUCHAS PLAST.,ABNT NBR 9050</t>
  </si>
  <si>
    <t>41,00</t>
  </si>
  <si>
    <t>12.2.8</t>
  </si>
  <si>
    <t>13.205.0025-0</t>
  </si>
  <si>
    <t>PROTECAO DE PORTAS EM VINIL DE ALTO IMPACTO,COM ACABAMENTO T EXTURIZADO,VARIAS CORES.FORNECIMENTO E COLOCACAO ENCARGOS SOCIAIS GOS SOCIAIS</t>
  </si>
  <si>
    <t>139,79</t>
  </si>
  <si>
    <t>12.2.9</t>
  </si>
  <si>
    <t>COMP_SAQUA_17 - O</t>
  </si>
  <si>
    <t>Emp</t>
  </si>
  <si>
    <t>PORTA DE ABRIR DE DUAS FOLHAS, COM VISOR VERTICAL - 1,80 X 2,10M REF: EMOP (14.006.0420-0)</t>
  </si>
  <si>
    <t>6,00</t>
  </si>
  <si>
    <t>12.2.10</t>
  </si>
  <si>
    <t>COMP_SAQUA_15 - O</t>
  </si>
  <si>
    <t>PORTA DE ABRIR EM MADEIRA, COM PUXADOR EM BARRA HORIZONTAL, TRANCA, PLACA DE IDENTIFICAÇÃO E PROTEÇÃO METÁLICA H= 40CM - 0,90X2,10M REF: EMOP (14.006.0420-0)</t>
  </si>
  <si>
    <t>43,00</t>
  </si>
  <si>
    <t>12.2.11</t>
  </si>
  <si>
    <t>11.013.0003-1</t>
  </si>
  <si>
    <t>VERGAS DE CONCRETO ARMADO PARA ALVENARIA,COM APROVEITAMENTO DA MADEIRA POR 10 VEZES</t>
  </si>
  <si>
    <t>m³</t>
  </si>
  <si>
    <t>0,73</t>
  </si>
  <si>
    <t>Resumo do Critério</t>
  </si>
  <si>
    <t>Tipo</t>
  </si>
  <si>
    <t>Elementos</t>
  </si>
  <si>
    <t>Nome do Subcritério</t>
  </si>
  <si>
    <t>Fórmula</t>
  </si>
  <si>
    <t>Portas (Vidro, vitrificação transparente, temperado)</t>
  </si>
  <si>
    <t/>
  </si>
  <si>
    <t>Adicionar a</t>
  </si>
  <si>
    <t>Seleção</t>
  </si>
  <si>
    <t>Altura*Largura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</si>
  <si>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</si>
  <si>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</si>
  <si>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</si>
  <si>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</si>
  <si>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</si>
  <si>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</si>
  <si>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</si>
  <si>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BE-ESQ_PORTA_VENEZIANA-1FL_BANHEIROS</t>
  </si>
  <si>
    <t>60x160cm_77x163cm-1FL-ALU-3,0cmFolha/Maçaneta 01 2</t>
  </si>
  <si>
    <t>PORTA VENEZIANA DE ABRIR - 2F1</t>
  </si>
  <si>
    <t>120 X170</t>
  </si>
  <si>
    <t>PORTA VENEZIANA DE ABRIR - 1 FOLHA</t>
  </si>
  <si>
    <t>0,40X0,80CM</t>
  </si>
  <si>
    <t>Blocks_Portão de Abrir Contemporâneo_F04376PT</t>
  </si>
  <si>
    <t>Metal Preto - 1.80 x 2.10</t>
  </si>
  <si>
    <t>11</t>
  </si>
  <si>
    <t>Categoria</t>
  </si>
  <si>
    <t>Portas (_BATENTE_)</t>
  </si>
  <si>
    <t>_BATENTE_</t>
  </si>
  <si>
    <t>PORTA DE CORRER EM TRILHO LATERAL</t>
  </si>
  <si>
    <t>90 X 210</t>
  </si>
  <si>
    <t>Portas (a)</t>
  </si>
  <si>
    <t>a</t>
  </si>
  <si>
    <t>Porta de madeira 2 folhas com chapa metálica</t>
  </si>
  <si>
    <t>1,20 x 2,10m</t>
  </si>
  <si>
    <t>5</t>
  </si>
  <si>
    <t>Portas</t>
  </si>
  <si>
    <t>PORTA DE ABRIR COM VISOR VERTICAL - 2F</t>
  </si>
  <si>
    <t>16</t>
  </si>
  <si>
    <t>41</t>
  </si>
  <si>
    <t>PORTA COM VISOR VERTICAL  E CHAPA METÁLICA</t>
  </si>
  <si>
    <t>0,90 x 2,10m</t>
  </si>
  <si>
    <t>6</t>
  </si>
  <si>
    <t>1,80 x 2,10m</t>
  </si>
  <si>
    <t>43</t>
  </si>
  <si>
    <t>PORTA</t>
  </si>
  <si>
    <t>0,90 x 2,10</t>
  </si>
  <si>
    <t>Largura*0,10*0,10</t>
  </si>
  <si>
    <t>Projeto</t>
  </si>
  <si>
    <t>Vínculo</t>
  </si>
  <si>
    <t>Elemento</t>
  </si>
  <si>
    <t>Id do Revit</t>
  </si>
  <si>
    <t>Totais:</t>
  </si>
  <si>
    <t>BE-PMSa-MOD-ARQ-ESCOLAAUTISTA-EX-000-R02</t>
  </si>
  <si>
    <t>3261511</t>
  </si>
  <si>
    <t>3262019</t>
  </si>
  <si>
    <t>3262183</t>
  </si>
  <si>
    <t>3262207</t>
  </si>
  <si>
    <t>3266421</t>
  </si>
  <si>
    <t>3266445</t>
  </si>
  <si>
    <t>3266507</t>
  </si>
  <si>
    <t>3266713</t>
  </si>
  <si>
    <t>4748543</t>
  </si>
  <si>
    <t>4505718</t>
  </si>
  <si>
    <t>3799575</t>
  </si>
  <si>
    <t>3802306</t>
  </si>
  <si>
    <t>4808187</t>
  </si>
  <si>
    <t>4961621</t>
  </si>
  <si>
    <t>4959621</t>
  </si>
  <si>
    <t>4959670</t>
  </si>
  <si>
    <t>4959749</t>
  </si>
  <si>
    <t>4592950</t>
  </si>
  <si>
    <t>3303423</t>
  </si>
  <si>
    <t>3303613</t>
  </si>
  <si>
    <t>3303687</t>
  </si>
  <si>
    <t>3304609</t>
  </si>
  <si>
    <t>3304947</t>
  </si>
  <si>
    <t>3305431</t>
  </si>
  <si>
    <t>3305593</t>
  </si>
  <si>
    <t>3307444</t>
  </si>
  <si>
    <t>3309789</t>
  </si>
  <si>
    <t>3311175</t>
  </si>
  <si>
    <t>3420462</t>
  </si>
  <si>
    <t>3311947</t>
  </si>
  <si>
    <t>3312053</t>
  </si>
  <si>
    <t>3312217</t>
  </si>
  <si>
    <t>3311849</t>
  </si>
  <si>
    <t>3312127</t>
  </si>
  <si>
    <t>3473234</t>
  </si>
  <si>
    <t>3311713</t>
  </si>
  <si>
    <t>3321091</t>
  </si>
  <si>
    <t>3301712</t>
  </si>
  <si>
    <t>3301988</t>
  </si>
  <si>
    <t>3302092</t>
  </si>
  <si>
    <t>3302176</t>
  </si>
  <si>
    <t>3302292</t>
  </si>
  <si>
    <t>3302485</t>
  </si>
  <si>
    <t>3302654</t>
  </si>
  <si>
    <t>3302934</t>
  </si>
  <si>
    <t>3303185</t>
  </si>
  <si>
    <t>3303497</t>
  </si>
  <si>
    <t>3303789</t>
  </si>
  <si>
    <t>3303985</t>
  </si>
  <si>
    <t>3304243</t>
  </si>
  <si>
    <t>3304451</t>
  </si>
  <si>
    <t>3304807</t>
  </si>
  <si>
    <t>3304861</t>
  </si>
  <si>
    <t>3305105</t>
  </si>
  <si>
    <t>3305345</t>
  </si>
  <si>
    <t>3305745</t>
  </si>
  <si>
    <t>3305837</t>
  </si>
  <si>
    <t>3305983</t>
  </si>
  <si>
    <t>3306219</t>
  </si>
  <si>
    <t>3307644</t>
  </si>
  <si>
    <t>3307730</t>
  </si>
  <si>
    <t>3309345</t>
  </si>
  <si>
    <t>3309479</t>
  </si>
  <si>
    <t>3310102</t>
  </si>
  <si>
    <t>0,70x0,80cm</t>
  </si>
  <si>
    <t>4900734</t>
  </si>
  <si>
    <t>0,80x0,80cm</t>
  </si>
  <si>
    <t>4900661</t>
  </si>
  <si>
    <t>4900781</t>
  </si>
  <si>
    <t>3306311</t>
  </si>
  <si>
    <t>3306547</t>
  </si>
  <si>
    <t>3306703</t>
  </si>
  <si>
    <t>3306871</t>
  </si>
  <si>
    <t>3306977</t>
  </si>
  <si>
    <t>3307171</t>
  </si>
  <si>
    <t>3307830</t>
  </si>
  <si>
    <t>3308026</t>
  </si>
  <si>
    <t>3308122</t>
  </si>
  <si>
    <t>3308334</t>
  </si>
  <si>
    <t>3308655</t>
  </si>
  <si>
    <t>3308951</t>
  </si>
  <si>
    <t>3309059</t>
  </si>
  <si>
    <t>3309233</t>
  </si>
  <si>
    <t>3309631</t>
  </si>
  <si>
    <t>3309953</t>
  </si>
  <si>
    <t>3311441</t>
  </si>
  <si>
    <t>1,65 x 2,10</t>
  </si>
  <si>
    <t>3455722</t>
  </si>
  <si>
    <t>3269311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</si>
</sst>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7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2" fontId="1" fillId="4" borderId="1" xfId="1" applyNumberFormat="1" applyFill="1" applyBorder="1" applyAlignment="1">
      <alignment horizontal="right" wrapText="1"/>
    </xf>
    <xf numFmtId="0" fontId="1" fillId="0" borderId="1" xfId="1" applyBorder="1" applyAlignment="1">
      <alignment horizontal="right" wrapText="1"/>
    </xf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  <xf numFmtId="0" fontId="1" fillId="4" borderId="1" xfId="1" applyNumberFormat="1" applyFill="1" applyBorder="1">
      <alignment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2">
    <dxf>
      <alignment horizontal="right" vertical="bottom" textRotation="0" wrapText="1" indent="0" justifyLastLine="0" shrinkToFit="0" readingOrder="0"/>
      <border diagonalUp="0" diagonalDown="0" outline="0"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</border>
    </dxf>
    <dxf>
      <alignment horizontal="right" vertical="bottom" textRotation="0" wrapText="1" indent="0" justifyLastLine="0" shrinkToFit="0" readingOrder="0"/>
      <border diagonalUp="0" diagonalDown="0" outline="0"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2.2.1" displayName="Criteria_Summary12.2.1" ref="A7:E12" totalsRowCount="1" totalsRowCellStyle="styleRegular">
  <autoFilter ref="A7:E11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2.2.10" displayName="Criteria_Summary12.2.10" ref="A7:E10" totalsRowCount="1" totalsRowCellStyle="styleRegular">
  <autoFilter ref="A7:E9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2.2.11" displayName="Criteria_Summary12.2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12_2_11" displayName="Elements12_2_11" ref="A6:E15" totalsRowCount="1" totalsRowCellStyle="styleRegular">
  <autoFilter ref="A6:E14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12_2_12" displayName="Elements12_2_12" ref="A23:E28" totalsRowCount="1" totalsRowCellStyle="styleRegular">
  <autoFilter ref="A23:E27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12_2_13" displayName="Elements12_2_13" ref="A36:E42" totalsRowCount="1" totalsRowCellStyle="styleRegular">
  <autoFilter ref="A36:E41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12_2_14" displayName="Elements12_2_14" ref="A50:E52" totalsRowCount="1" totalsRowCellStyle="styleRegular">
  <autoFilter ref="A50:E51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12_2_21" displayName="Elements12_2_21" ref="A6:E18" totalsRowCount="1" totalsRowCellStyle="styleRegular">
  <autoFilter ref="A6:E17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12_2_31" displayName="Elements12_2_31" ref="A6:E18" totalsRowCount="1" totalsRowCellStyle="styleRegular">
  <autoFilter ref="A6:E17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A2D827E-3244-4312-855B-F6578A419831}" name="Elements12_2_4134" displayName="Elements12_2_4134" ref="A6:E12" totalsRowCount="1" totalsRowCellStyle="styleRegular">
  <autoFilter ref="A6:E11" xr:uid="{8A2D827E-3244-4312-855B-F6578A419831}"/>
  <tableColumns count="5">
    <tableColumn id="1" xr3:uid="{FC23A8AE-9ABE-4FAE-8C33-F954AC8C2CFC}" name="Projeto"/>
    <tableColumn id="2" xr3:uid="{E852C951-46A8-434F-82FB-923F58E5B601}" name="Vínculo"/>
    <tableColumn id="3" xr3:uid="{A2D5EB3C-3F6F-438F-A040-4160AF45058F}" name="Elemento" totalsRowFunction="count"/>
    <tableColumn id="4" xr3:uid="{74436C27-78A8-4E57-845F-DF4A891C38B2}" name="Id do Revit"/>
    <tableColumn id="5" xr3:uid="{95F9EAA9-E07C-496B-981F-E1FACB54057A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12_2_51" displayName="Elements12_2_51" ref="A6:E12" totalsRowCount="1" totalsRowCellStyle="styleRegular">
  <autoFilter ref="A6:E11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2.2.2" displayName="Criteria_Summary12.2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12_2_61" displayName="Elements12_2_61" ref="A6:E18" totalsRowCount="1" totalsRowCellStyle="styleRegular">
  <autoFilter ref="A6:E17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2_2_62" displayName="Elements12_2_62" ref="A26:E32" totalsRowCount="1" totalsRowCellStyle="styleRegular">
  <autoFilter ref="A26:E31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12_2_71" displayName="Elements12_2_71" ref="A6:E18" totalsRowCount="1" totalsRowCellStyle="styleRegular">
  <autoFilter ref="A6:E17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12_2_72" displayName="Elements12_2_72" ref="A26:E30" totalsRowCount="1" totalsRowCellStyle="styleRegular">
  <autoFilter ref="A26:E29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12_2_73" displayName="Elements12_2_73" ref="A38:E66" totalsRowCount="1" totalsRowCellStyle="styleRegular">
  <autoFilter ref="A38:E65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12_2_81" displayName="Elements12_2_81" ref="A6:E93" totalsRowCount="1" totalsRowCellStyle="styleRegular">
  <autoFilter ref="A6:E92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12_2_91" displayName="Elements12_2_91" ref="A6:E8" totalsRowCount="1" totalsRowCellStyle="styleRegular">
  <autoFilter ref="A6:E7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12_2_92" displayName="Elements12_2_92" ref="A16:E22" totalsRowCount="1" totalsRowCellStyle="styleRegular">
  <autoFilter ref="A16:E21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12_2_101" displayName="Elements12_2_101" ref="A6:E34" totalsRowCount="1" totalsRowCellStyle="styleRegular">
  <autoFilter ref="A6:E33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12_2_102" displayName="Elements12_2_102" ref="A42:E59" totalsRowCount="1" totalsRowCellStyle="styleRegular">
  <autoFilter ref="A42:E58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2.2.3" displayName="Criteria_Summary12.2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12_2_111" displayName="Elements12_2_111" ref="A6:E93" totalsRowCount="1" totalsRowCellStyle="styleRegular">
  <autoFilter ref="A6:E92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2.2.4" displayName="Criteria_Summary12.2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Label="5" totalsRowDxfId="0" totalsRowCellStyle="styleRegular"/>
    <tableColumn id="4" xr3:uid="{00000000-0010-0000-0300-000004000000}" name="Nome do Subcritério"/>
    <tableColumn id="5" xr3:uid="{00000000-0010-0000-0300-000005000000}" name="Total" totalsRowLabel="5" totalsRowDxfId="1" totalsRowCellStyle="styleRegular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2.2.5" displayName="Criteria_Summary12.2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2.2.6" displayName="Criteria_Summary12.2.6" ref="A7:E10" totalsRowCount="1" totalsRowCellStyle="styleRegular">
  <autoFilter ref="A7:E9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2.2.7" displayName="Criteria_Summary12.2.7" ref="A7:E11" totalsRowCount="1" totalsRowCellStyle="styleRegular">
  <autoFilter ref="A7:E10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2.2.8" displayName="Criteria_Summary12.2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2.2.9" displayName="Criteria_Summary12.2.9" ref="A7:E10" totalsRowCount="1" totalsRowCellStyle="styleRegular">
  <autoFilter ref="A7:E9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table" Target="../tables/table13.xml"/><Relationship Id="rId1" Type="http://schemas.openxmlformats.org/officeDocument/2006/relationships/table" Target="../tables/table12.xml"/><Relationship Id="rId4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table" Target="../tables/table20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4.xml"/><Relationship Id="rId2" Type="http://schemas.openxmlformats.org/officeDocument/2006/relationships/table" Target="../tables/table23.xml"/><Relationship Id="rId1" Type="http://schemas.openxmlformats.org/officeDocument/2006/relationships/table" Target="../tables/table22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table" Target="../tables/table26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9.xml"/><Relationship Id="rId1" Type="http://schemas.openxmlformats.org/officeDocument/2006/relationships/table" Target="../tables/table28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showGridLines="0" tabSelected="1" topLeftCell="D1" workbookViewId="0">
      <selection activeCell="I9" sqref="I9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2" t="s">
        <v>0</v>
      </c>
      <c r="I1" s="12" t="s">
        <v>0</v>
      </c>
    </row>
    <row r="2" spans="1:9" x14ac:dyDescent="0.25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2" t="s">
        <v>0</v>
      </c>
      <c r="I2" s="12" t="s">
        <v>0</v>
      </c>
    </row>
    <row r="4" spans="1:9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25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4">
        <v>161284.26</v>
      </c>
    </row>
    <row r="6" spans="1:9" x14ac:dyDescent="0.2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1495.7629099999999</v>
      </c>
      <c r="H6" s="5">
        <v>1792.6718476350002</v>
      </c>
      <c r="I6" s="5">
        <v>37323.427867760707</v>
      </c>
    </row>
    <row r="7" spans="1:9" ht="24.75" x14ac:dyDescent="0.25">
      <c r="A7" s="5" t="s">
        <v>18</v>
      </c>
      <c r="B7" s="5" t="s">
        <v>19</v>
      </c>
      <c r="C7" s="5" t="s">
        <v>14</v>
      </c>
      <c r="D7" s="5" t="s">
        <v>20</v>
      </c>
      <c r="E7" s="5" t="s">
        <v>21</v>
      </c>
      <c r="F7" s="6" t="s">
        <v>22</v>
      </c>
      <c r="G7" s="5">
        <v>743.03</v>
      </c>
      <c r="H7" s="5">
        <v>890.52145500000006</v>
      </c>
      <c r="I7" s="5">
        <v>9795.7360050000007</v>
      </c>
    </row>
    <row r="8" spans="1:9" ht="36.75" x14ac:dyDescent="0.25">
      <c r="A8" s="5" t="s">
        <v>23</v>
      </c>
      <c r="B8" s="5" t="s">
        <v>24</v>
      </c>
      <c r="C8" s="5" t="s">
        <v>14</v>
      </c>
      <c r="D8" s="5" t="s">
        <v>25</v>
      </c>
      <c r="E8" s="5" t="s">
        <v>21</v>
      </c>
      <c r="F8" s="6" t="s">
        <v>22</v>
      </c>
      <c r="G8" s="5">
        <v>274</v>
      </c>
      <c r="H8" s="5">
        <v>328.38900000000001</v>
      </c>
      <c r="I8" s="5">
        <v>3612.279</v>
      </c>
    </row>
    <row r="9" spans="1:9" ht="24.75" x14ac:dyDescent="0.25">
      <c r="A9" s="5" t="s">
        <v>26</v>
      </c>
      <c r="B9" s="5" t="s">
        <v>27</v>
      </c>
      <c r="C9" s="5" t="s">
        <v>14</v>
      </c>
      <c r="D9" s="5" t="s">
        <v>28</v>
      </c>
      <c r="E9" s="5" t="s">
        <v>21</v>
      </c>
      <c r="F9" s="22">
        <v>5</v>
      </c>
      <c r="G9" s="5">
        <v>1110.97</v>
      </c>
      <c r="H9" s="5">
        <v>1331.4975450000002</v>
      </c>
      <c r="I9" s="26">
        <v>6657.4</v>
      </c>
    </row>
    <row r="10" spans="1:9" ht="36.75" x14ac:dyDescent="0.25">
      <c r="A10" s="5" t="s">
        <v>29</v>
      </c>
      <c r="B10" s="5" t="s">
        <v>30</v>
      </c>
      <c r="C10" s="5" t="s">
        <v>14</v>
      </c>
      <c r="D10" s="5" t="s">
        <v>31</v>
      </c>
      <c r="E10" s="5" t="s">
        <v>21</v>
      </c>
      <c r="F10" s="6" t="s">
        <v>32</v>
      </c>
      <c r="G10" s="5">
        <v>101.07</v>
      </c>
      <c r="H10" s="5">
        <v>121.132395</v>
      </c>
      <c r="I10" s="5">
        <v>605.66197499999998</v>
      </c>
    </row>
    <row r="11" spans="1:9" ht="36.75" x14ac:dyDescent="0.25">
      <c r="A11" s="5" t="s">
        <v>33</v>
      </c>
      <c r="B11" s="5" t="s">
        <v>34</v>
      </c>
      <c r="C11" s="5" t="s">
        <v>14</v>
      </c>
      <c r="D11" s="5" t="s">
        <v>35</v>
      </c>
      <c r="E11" s="5" t="s">
        <v>21</v>
      </c>
      <c r="F11" s="6" t="s">
        <v>36</v>
      </c>
      <c r="G11" s="5">
        <v>80.239999999999995</v>
      </c>
      <c r="H11" s="5">
        <v>96.167640000000006</v>
      </c>
      <c r="I11" s="5">
        <v>1538.6822400000001</v>
      </c>
    </row>
    <row r="12" spans="1:9" ht="36.75" x14ac:dyDescent="0.25">
      <c r="A12" s="5" t="s">
        <v>37</v>
      </c>
      <c r="B12" s="5" t="s">
        <v>38</v>
      </c>
      <c r="C12" s="5" t="s">
        <v>14</v>
      </c>
      <c r="D12" s="5" t="s">
        <v>39</v>
      </c>
      <c r="E12" s="5" t="s">
        <v>21</v>
      </c>
      <c r="F12" s="6" t="s">
        <v>40</v>
      </c>
      <c r="G12" s="5">
        <v>90.683899999999994</v>
      </c>
      <c r="H12" s="5">
        <v>108.68465415</v>
      </c>
      <c r="I12" s="5">
        <v>4456.0708201500001</v>
      </c>
    </row>
    <row r="13" spans="1:9" ht="24.75" x14ac:dyDescent="0.25">
      <c r="A13" s="5" t="s">
        <v>41</v>
      </c>
      <c r="B13" s="5" t="s">
        <v>42</v>
      </c>
      <c r="C13" s="5" t="s">
        <v>14</v>
      </c>
      <c r="D13" s="5" t="s">
        <v>43</v>
      </c>
      <c r="E13" s="5" t="s">
        <v>16</v>
      </c>
      <c r="F13" s="6" t="s">
        <v>44</v>
      </c>
      <c r="G13" s="5">
        <v>223.61080000000001</v>
      </c>
      <c r="H13" s="5">
        <v>267.99754380000002</v>
      </c>
      <c r="I13" s="5">
        <v>37463.376647801997</v>
      </c>
    </row>
    <row r="14" spans="1:9" ht="24.75" x14ac:dyDescent="0.25">
      <c r="A14" s="5" t="s">
        <v>45</v>
      </c>
      <c r="B14" s="5" t="s">
        <v>46</v>
      </c>
      <c r="C14" s="5" t="s">
        <v>47</v>
      </c>
      <c r="D14" s="5" t="s">
        <v>48</v>
      </c>
      <c r="E14" s="5" t="s">
        <v>21</v>
      </c>
      <c r="F14" s="6" t="s">
        <v>49</v>
      </c>
      <c r="G14" s="5">
        <v>1650.4884159999999</v>
      </c>
      <c r="H14" s="5">
        <v>1978.1103665760002</v>
      </c>
      <c r="I14" s="5">
        <v>11868.662199456001</v>
      </c>
    </row>
    <row r="15" spans="1:9" ht="24.75" x14ac:dyDescent="0.25">
      <c r="A15" s="5" t="s">
        <v>50</v>
      </c>
      <c r="B15" s="5" t="s">
        <v>51</v>
      </c>
      <c r="C15" s="5" t="s">
        <v>47</v>
      </c>
      <c r="D15" s="5" t="s">
        <v>52</v>
      </c>
      <c r="E15" s="5" t="s">
        <v>21</v>
      </c>
      <c r="F15" s="6" t="s">
        <v>53</v>
      </c>
      <c r="G15" s="5">
        <v>888.96841600000005</v>
      </c>
      <c r="H15" s="5">
        <v>1065.4286465760001</v>
      </c>
      <c r="I15" s="5">
        <v>45813.431802768006</v>
      </c>
    </row>
    <row r="16" spans="1:9" x14ac:dyDescent="0.25">
      <c r="A16" s="5" t="s">
        <v>54</v>
      </c>
      <c r="B16" s="5" t="s">
        <v>55</v>
      </c>
      <c r="C16" s="5" t="s">
        <v>14</v>
      </c>
      <c r="D16" s="5" t="s">
        <v>56</v>
      </c>
      <c r="E16" s="5" t="s">
        <v>57</v>
      </c>
      <c r="F16" s="6" t="s">
        <v>58</v>
      </c>
      <c r="G16" s="5">
        <v>2459.3752494075002</v>
      </c>
      <c r="H16" s="5">
        <v>2947.5612364148892</v>
      </c>
      <c r="I16" s="5">
        <v>2151.7197025828691</v>
      </c>
    </row>
    <row r="17" spans="9:9" x14ac:dyDescent="0.25">
      <c r="I17" s="25">
        <v>161284.26</v>
      </c>
    </row>
  </sheetData>
  <mergeCells count="1">
    <mergeCell ref="A1:I2"/>
  </mergeCells>
  <hyperlinks>
    <hyperlink ref="A5" location="'12.2'!A1" display="12.2" xr:uid="{00000000-0004-0000-0000-000000000000}"/>
    <hyperlink ref="A6" location="'12.2.1'!A1" display="12.2.1" xr:uid="{00000000-0004-0000-0000-000001000000}"/>
    <hyperlink ref="F6" location="'12.2.1E'!A1" display="20,82" xr:uid="{00000000-0004-0000-0000-000002000000}"/>
    <hyperlink ref="A7" location="'12.2.2'!A1" display="12.2.2" xr:uid="{00000000-0004-0000-0000-000003000000}"/>
    <hyperlink ref="F7" location="'12.2.2E'!A1" display="11,00" xr:uid="{00000000-0004-0000-0000-000004000000}"/>
    <hyperlink ref="A8" location="'12.2.3'!A1" display="12.2.3" xr:uid="{00000000-0004-0000-0000-000005000000}"/>
    <hyperlink ref="F8" location="'12.2.3E'!A1" display="11,00" xr:uid="{00000000-0004-0000-0000-000006000000}"/>
    <hyperlink ref="A9" location="'12.2.4'!A1" display="12.2.4" xr:uid="{00000000-0004-0000-0000-000007000000}"/>
    <hyperlink ref="F9" location="'12.2.4E'!A1" display="3,00" xr:uid="{00000000-0004-0000-0000-000008000000}"/>
    <hyperlink ref="A10" location="'12.2.5'!A1" display="12.2.5" xr:uid="{00000000-0004-0000-0000-000009000000}"/>
    <hyperlink ref="F10" location="'12.2.5E'!A1" display="5,00" xr:uid="{00000000-0004-0000-0000-00000A000000}"/>
    <hyperlink ref="A11" location="'12.2.6'!A1" display="12.2.6" xr:uid="{00000000-0004-0000-0000-00000B000000}"/>
    <hyperlink ref="F11" location="'12.2.6E'!A1" display="16,00" xr:uid="{00000000-0004-0000-0000-00000C000000}"/>
    <hyperlink ref="A12" location="'12.2.7'!A1" display="12.2.7" xr:uid="{00000000-0004-0000-0000-00000D000000}"/>
    <hyperlink ref="F12" location="'12.2.7E'!A1" display="41,00" xr:uid="{00000000-0004-0000-0000-00000E000000}"/>
    <hyperlink ref="A13" location="'12.2.8'!A1" display="12.2.8" xr:uid="{00000000-0004-0000-0000-00000F000000}"/>
    <hyperlink ref="F13" location="'12.2.8E'!A1" display="139,79" xr:uid="{00000000-0004-0000-0000-000010000000}"/>
    <hyperlink ref="A14" location="'12.2.9'!A1" display="12.2.9" xr:uid="{00000000-0004-0000-0000-000011000000}"/>
    <hyperlink ref="F14" location="'12.2.9E'!A1" display="6,00" xr:uid="{00000000-0004-0000-0000-000012000000}"/>
    <hyperlink ref="A15" location="'12.2.10'!A1" display="12.2.10" xr:uid="{00000000-0004-0000-0000-000013000000}"/>
    <hyperlink ref="F15" location="'12.2.10E'!A1" display="43,00" xr:uid="{00000000-0004-0000-0000-000014000000}"/>
    <hyperlink ref="A16" location="'12.2.11'!A1" display="12.2.11" xr:uid="{00000000-0004-0000-0000-000015000000}"/>
    <hyperlink ref="F16" location="'12.2.11E'!A1" display="0,73" xr:uid="{00000000-0004-0000-0000-000016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16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41</v>
      </c>
      <c r="B2" s="5" t="s">
        <v>42</v>
      </c>
      <c r="C2" s="5" t="s">
        <v>14</v>
      </c>
      <c r="D2" s="5" t="s">
        <v>43</v>
      </c>
      <c r="E2" s="5" t="s">
        <v>16</v>
      </c>
      <c r="F2" s="5" t="s">
        <v>44</v>
      </c>
      <c r="G2" s="5">
        <v>223.61080000000001</v>
      </c>
      <c r="H2" s="5">
        <v>267.99754380000002</v>
      </c>
      <c r="I2" s="5">
        <v>37463.376647801997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63</v>
      </c>
      <c r="C8" s="8">
        <v>86</v>
      </c>
      <c r="D8" s="8" t="s">
        <v>95</v>
      </c>
      <c r="E8" s="8">
        <v>139.79087560697769</v>
      </c>
    </row>
    <row r="9" spans="1:9" x14ac:dyDescent="0.25">
      <c r="A9" s="8" t="s">
        <v>65</v>
      </c>
      <c r="B9" s="8" t="s">
        <v>65</v>
      </c>
      <c r="C9" s="8">
        <f>SUBTOTAL(109,Criteria_Summary12.2.8[Elementos])</f>
        <v>86</v>
      </c>
      <c r="D9" s="8" t="s">
        <v>65</v>
      </c>
      <c r="E9" s="8">
        <f>SUBTOTAL(109,Criteria_Summary12.2.8[Total])</f>
        <v>139.79087560697769</v>
      </c>
    </row>
    <row r="10" spans="1:9" x14ac:dyDescent="0.25">
      <c r="A10" s="9" t="s">
        <v>66</v>
      </c>
      <c r="B10" s="9">
        <v>0</v>
      </c>
      <c r="C10" s="10"/>
      <c r="D10" s="10"/>
      <c r="E10" s="9">
        <v>139.79</v>
      </c>
    </row>
    <row r="13" spans="1:9" x14ac:dyDescent="0.25">
      <c r="A13" s="15" t="s">
        <v>95</v>
      </c>
      <c r="B13" s="15" t="s">
        <v>95</v>
      </c>
      <c r="C13" s="15" t="s">
        <v>95</v>
      </c>
      <c r="D13" s="15" t="s">
        <v>95</v>
      </c>
      <c r="E13" s="15" t="s">
        <v>95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60</v>
      </c>
      <c r="B15" s="11" t="s">
        <v>61</v>
      </c>
      <c r="C15" s="17" t="s">
        <v>67</v>
      </c>
      <c r="D15" s="17" t="s">
        <v>67</v>
      </c>
      <c r="E15" s="11" t="s">
        <v>9</v>
      </c>
    </row>
    <row r="16" spans="1:9" x14ac:dyDescent="0.25">
      <c r="A16" s="8" t="s">
        <v>63</v>
      </c>
      <c r="B16" s="8">
        <v>86</v>
      </c>
      <c r="C16" s="18" t="s">
        <v>68</v>
      </c>
      <c r="D16" s="18" t="s">
        <v>68</v>
      </c>
      <c r="E16" s="8">
        <v>139.79087560697769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12.2'!A1" display="12.2.8" xr:uid="{00000000-0004-0000-0900-000000000000}"/>
    <hyperlink ref="F2" location="'12.2.8E'!A1" display="139,79" xr:uid="{00000000-0004-0000-0900-000001000000}"/>
    <hyperlink ref="E10" location="'12.2.8E'!A1" display="'12.2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3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45</v>
      </c>
      <c r="B2" s="5" t="s">
        <v>46</v>
      </c>
      <c r="C2" s="5" t="s">
        <v>47</v>
      </c>
      <c r="D2" s="5" t="s">
        <v>48</v>
      </c>
      <c r="E2" s="5" t="s">
        <v>21</v>
      </c>
      <c r="F2" s="5" t="s">
        <v>101</v>
      </c>
      <c r="G2" s="5">
        <v>1650.4884159999999</v>
      </c>
      <c r="H2" s="5">
        <v>1978.1103665760002</v>
      </c>
      <c r="I2" s="5">
        <v>11868.662199456001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1</v>
      </c>
      <c r="D8" s="8" t="s">
        <v>90</v>
      </c>
      <c r="E8" s="8">
        <v>1</v>
      </c>
    </row>
    <row r="9" spans="1:9" x14ac:dyDescent="0.25">
      <c r="A9" s="8">
        <v>2</v>
      </c>
      <c r="B9" s="8" t="s">
        <v>85</v>
      </c>
      <c r="C9" s="8">
        <v>5</v>
      </c>
      <c r="D9" s="8" t="s">
        <v>90</v>
      </c>
      <c r="E9" s="8">
        <v>5</v>
      </c>
    </row>
    <row r="10" spans="1:9" x14ac:dyDescent="0.25">
      <c r="A10" s="8" t="s">
        <v>65</v>
      </c>
      <c r="B10" s="8" t="s">
        <v>65</v>
      </c>
      <c r="C10" s="8">
        <f>SUBTOTAL(109,Criteria_Summary12.2.9[Elementos])</f>
        <v>6</v>
      </c>
      <c r="D10" s="8" t="s">
        <v>65</v>
      </c>
      <c r="E10" s="8">
        <f>SUBTOTAL(109,Criteria_Summary12.2.9[Total])</f>
        <v>6</v>
      </c>
    </row>
    <row r="11" spans="1:9" x14ac:dyDescent="0.25">
      <c r="A11" s="9" t="s">
        <v>66</v>
      </c>
      <c r="B11" s="9">
        <v>0</v>
      </c>
      <c r="C11" s="10"/>
      <c r="D11" s="10"/>
      <c r="E11" s="9">
        <v>6</v>
      </c>
    </row>
    <row r="14" spans="1:9" x14ac:dyDescent="0.25">
      <c r="A14" s="15" t="s">
        <v>90</v>
      </c>
      <c r="B14" s="15" t="s">
        <v>90</v>
      </c>
      <c r="C14" s="15" t="s">
        <v>90</v>
      </c>
      <c r="D14" s="15" t="s">
        <v>90</v>
      </c>
      <c r="E14" s="15" t="s">
        <v>90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60</v>
      </c>
      <c r="B16" s="11" t="s">
        <v>61</v>
      </c>
      <c r="C16" s="17" t="s">
        <v>67</v>
      </c>
      <c r="D16" s="17" t="s">
        <v>67</v>
      </c>
      <c r="E16" s="11" t="s">
        <v>9</v>
      </c>
    </row>
    <row r="17" spans="1:5" x14ac:dyDescent="0.25">
      <c r="A17" s="8" t="s">
        <v>85</v>
      </c>
      <c r="B17" s="8">
        <v>1</v>
      </c>
      <c r="C17" s="18" t="s">
        <v>91</v>
      </c>
      <c r="D17" s="18" t="s">
        <v>91</v>
      </c>
      <c r="E17" s="8">
        <v>1</v>
      </c>
    </row>
    <row r="19" spans="1:5" x14ac:dyDescent="0.25">
      <c r="A19" s="19" t="s">
        <v>69</v>
      </c>
      <c r="B19" s="19" t="s">
        <v>69</v>
      </c>
      <c r="C19" s="19" t="s">
        <v>69</v>
      </c>
      <c r="D19" s="19" t="s">
        <v>69</v>
      </c>
      <c r="E19" s="19" t="s">
        <v>69</v>
      </c>
    </row>
    <row r="20" spans="1:5" x14ac:dyDescent="0.25">
      <c r="A20" s="17" t="s">
        <v>70</v>
      </c>
      <c r="B20" s="17" t="s">
        <v>70</v>
      </c>
      <c r="C20" s="17" t="s">
        <v>70</v>
      </c>
      <c r="D20" s="11" t="s">
        <v>71</v>
      </c>
      <c r="E20" s="11"/>
    </row>
    <row r="21" spans="1:5" x14ac:dyDescent="0.25">
      <c r="A21" s="8"/>
      <c r="B21" s="8"/>
      <c r="C21" s="8"/>
      <c r="D21" s="8" t="s">
        <v>72</v>
      </c>
      <c r="E21" s="8" t="s">
        <v>73</v>
      </c>
    </row>
    <row r="23" spans="1:5" x14ac:dyDescent="0.25">
      <c r="A23" s="19" t="s">
        <v>74</v>
      </c>
      <c r="B23" s="19" t="s">
        <v>74</v>
      </c>
      <c r="C23" s="19" t="s">
        <v>74</v>
      </c>
      <c r="D23" s="19" t="s">
        <v>74</v>
      </c>
      <c r="E23" s="19" t="s">
        <v>74</v>
      </c>
    </row>
    <row r="24" spans="1:5" x14ac:dyDescent="0.25">
      <c r="A24" s="17" t="s">
        <v>75</v>
      </c>
      <c r="B24" s="11"/>
      <c r="C24" s="11"/>
      <c r="D24" s="11" t="s">
        <v>60</v>
      </c>
      <c r="E24" s="11"/>
    </row>
    <row r="25" spans="1:5" x14ac:dyDescent="0.25">
      <c r="A25" s="18" t="s">
        <v>96</v>
      </c>
      <c r="B25" s="18" t="s">
        <v>96</v>
      </c>
      <c r="C25" s="18" t="s">
        <v>96</v>
      </c>
      <c r="D25" s="8" t="s">
        <v>102</v>
      </c>
      <c r="E25" s="8" t="s">
        <v>73</v>
      </c>
    </row>
    <row r="27" spans="1:5" x14ac:dyDescent="0.25">
      <c r="A27" s="15" t="s">
        <v>90</v>
      </c>
      <c r="B27" s="15" t="s">
        <v>90</v>
      </c>
      <c r="C27" s="15" t="s">
        <v>90</v>
      </c>
      <c r="D27" s="15" t="s">
        <v>90</v>
      </c>
      <c r="E27" s="15" t="s">
        <v>90</v>
      </c>
    </row>
    <row r="28" spans="1:5" x14ac:dyDescent="0.25">
      <c r="A28" s="16"/>
      <c r="B28" s="16"/>
      <c r="C28" s="16"/>
      <c r="D28" s="16"/>
      <c r="E28" s="16"/>
    </row>
    <row r="29" spans="1:5" x14ac:dyDescent="0.25">
      <c r="A29" s="11" t="s">
        <v>60</v>
      </c>
      <c r="B29" s="11" t="s">
        <v>61</v>
      </c>
      <c r="C29" s="17" t="s">
        <v>67</v>
      </c>
      <c r="D29" s="17" t="s">
        <v>67</v>
      </c>
      <c r="E29" s="11" t="s">
        <v>9</v>
      </c>
    </row>
    <row r="30" spans="1:5" x14ac:dyDescent="0.25">
      <c r="A30" s="8" t="s">
        <v>85</v>
      </c>
      <c r="B30" s="8">
        <v>5</v>
      </c>
      <c r="C30" s="18" t="s">
        <v>91</v>
      </c>
      <c r="D30" s="18" t="s">
        <v>91</v>
      </c>
      <c r="E30" s="8">
        <v>5</v>
      </c>
    </row>
    <row r="32" spans="1:5" x14ac:dyDescent="0.25">
      <c r="A32" s="19" t="s">
        <v>69</v>
      </c>
      <c r="B32" s="19" t="s">
        <v>69</v>
      </c>
      <c r="C32" s="19" t="s">
        <v>69</v>
      </c>
      <c r="D32" s="19" t="s">
        <v>69</v>
      </c>
      <c r="E32" s="19" t="s">
        <v>69</v>
      </c>
    </row>
    <row r="33" spans="1:5" x14ac:dyDescent="0.25">
      <c r="A33" s="17" t="s">
        <v>70</v>
      </c>
      <c r="B33" s="17" t="s">
        <v>70</v>
      </c>
      <c r="C33" s="17" t="s">
        <v>70</v>
      </c>
      <c r="D33" s="11" t="s">
        <v>71</v>
      </c>
      <c r="E33" s="11"/>
    </row>
    <row r="34" spans="1:5" x14ac:dyDescent="0.25">
      <c r="A34" s="8"/>
      <c r="B34" s="8"/>
      <c r="C34" s="8"/>
      <c r="D34" s="8" t="s">
        <v>72</v>
      </c>
      <c r="E34" s="8" t="s">
        <v>73</v>
      </c>
    </row>
    <row r="36" spans="1:5" x14ac:dyDescent="0.25">
      <c r="A36" s="19" t="s">
        <v>74</v>
      </c>
      <c r="B36" s="19" t="s">
        <v>74</v>
      </c>
      <c r="C36" s="19" t="s">
        <v>74</v>
      </c>
      <c r="D36" s="19" t="s">
        <v>74</v>
      </c>
      <c r="E36" s="19" t="s">
        <v>74</v>
      </c>
    </row>
    <row r="37" spans="1:5" x14ac:dyDescent="0.25">
      <c r="A37" s="17" t="s">
        <v>75</v>
      </c>
      <c r="B37" s="11"/>
      <c r="C37" s="11"/>
      <c r="D37" s="11" t="s">
        <v>60</v>
      </c>
      <c r="E37" s="11"/>
    </row>
    <row r="38" spans="1:5" x14ac:dyDescent="0.25">
      <c r="A38" s="18" t="s">
        <v>96</v>
      </c>
      <c r="B38" s="18" t="s">
        <v>96</v>
      </c>
      <c r="C38" s="18" t="s">
        <v>96</v>
      </c>
      <c r="D38" s="8" t="s">
        <v>93</v>
      </c>
      <c r="E38" s="8" t="s">
        <v>73</v>
      </c>
    </row>
  </sheetData>
  <mergeCells count="20">
    <mergeCell ref="A32:E32"/>
    <mergeCell ref="A33:C33"/>
    <mergeCell ref="A36:E36"/>
    <mergeCell ref="A37"/>
    <mergeCell ref="A38:C38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2.2'!A1" display="12.2.9" xr:uid="{00000000-0004-0000-0A00-000000000000}"/>
    <hyperlink ref="F2" location="'12.2.9E'!A1" display="6" xr:uid="{00000000-0004-0000-0A00-000001000000}"/>
    <hyperlink ref="E11" location="'12.2.9E'!A1" display="'12.2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3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50</v>
      </c>
      <c r="B2" s="5" t="s">
        <v>51</v>
      </c>
      <c r="C2" s="5" t="s">
        <v>47</v>
      </c>
      <c r="D2" s="5" t="s">
        <v>52</v>
      </c>
      <c r="E2" s="5" t="s">
        <v>21</v>
      </c>
      <c r="F2" s="5" t="s">
        <v>103</v>
      </c>
      <c r="G2" s="5">
        <v>888.96841600000005</v>
      </c>
      <c r="H2" s="5">
        <v>1065.4286465760001</v>
      </c>
      <c r="I2" s="5">
        <v>45813.431802768006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27</v>
      </c>
      <c r="D8" s="8" t="s">
        <v>90</v>
      </c>
      <c r="E8" s="8">
        <v>27</v>
      </c>
    </row>
    <row r="9" spans="1:9" x14ac:dyDescent="0.25">
      <c r="A9" s="8">
        <v>2</v>
      </c>
      <c r="B9" s="8" t="s">
        <v>85</v>
      </c>
      <c r="C9" s="8">
        <v>16</v>
      </c>
      <c r="D9" s="8" t="s">
        <v>90</v>
      </c>
      <c r="E9" s="8">
        <v>16</v>
      </c>
    </row>
    <row r="10" spans="1:9" x14ac:dyDescent="0.25">
      <c r="A10" s="8" t="s">
        <v>65</v>
      </c>
      <c r="B10" s="8" t="s">
        <v>65</v>
      </c>
      <c r="C10" s="8">
        <f>SUBTOTAL(109,Criteria_Summary12.2.10[Elementos])</f>
        <v>43</v>
      </c>
      <c r="D10" s="8" t="s">
        <v>65</v>
      </c>
      <c r="E10" s="8">
        <f>SUBTOTAL(109,Criteria_Summary12.2.10[Total])</f>
        <v>43</v>
      </c>
    </row>
    <row r="11" spans="1:9" x14ac:dyDescent="0.25">
      <c r="A11" s="9" t="s">
        <v>66</v>
      </c>
      <c r="B11" s="9">
        <v>0</v>
      </c>
      <c r="C11" s="10"/>
      <c r="D11" s="10"/>
      <c r="E11" s="9">
        <v>43</v>
      </c>
    </row>
    <row r="14" spans="1:9" x14ac:dyDescent="0.25">
      <c r="A14" s="15" t="s">
        <v>90</v>
      </c>
      <c r="B14" s="15" t="s">
        <v>90</v>
      </c>
      <c r="C14" s="15" t="s">
        <v>90</v>
      </c>
      <c r="D14" s="15" t="s">
        <v>90</v>
      </c>
      <c r="E14" s="15" t="s">
        <v>90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60</v>
      </c>
      <c r="B16" s="11" t="s">
        <v>61</v>
      </c>
      <c r="C16" s="17" t="s">
        <v>67</v>
      </c>
      <c r="D16" s="17" t="s">
        <v>67</v>
      </c>
      <c r="E16" s="11" t="s">
        <v>9</v>
      </c>
    </row>
    <row r="17" spans="1:5" x14ac:dyDescent="0.25">
      <c r="A17" s="8" t="s">
        <v>85</v>
      </c>
      <c r="B17" s="8">
        <v>27</v>
      </c>
      <c r="C17" s="18" t="s">
        <v>91</v>
      </c>
      <c r="D17" s="18" t="s">
        <v>91</v>
      </c>
      <c r="E17" s="8">
        <v>27</v>
      </c>
    </row>
    <row r="19" spans="1:5" x14ac:dyDescent="0.25">
      <c r="A19" s="19" t="s">
        <v>69</v>
      </c>
      <c r="B19" s="19" t="s">
        <v>69</v>
      </c>
      <c r="C19" s="19" t="s">
        <v>69</v>
      </c>
      <c r="D19" s="19" t="s">
        <v>69</v>
      </c>
      <c r="E19" s="19" t="s">
        <v>69</v>
      </c>
    </row>
    <row r="20" spans="1:5" x14ac:dyDescent="0.25">
      <c r="A20" s="17" t="s">
        <v>70</v>
      </c>
      <c r="B20" s="17" t="s">
        <v>70</v>
      </c>
      <c r="C20" s="17" t="s">
        <v>70</v>
      </c>
      <c r="D20" s="11" t="s">
        <v>71</v>
      </c>
      <c r="E20" s="11"/>
    </row>
    <row r="21" spans="1:5" x14ac:dyDescent="0.25">
      <c r="A21" s="8"/>
      <c r="B21" s="8"/>
      <c r="C21" s="8"/>
      <c r="D21" s="8" t="s">
        <v>72</v>
      </c>
      <c r="E21" s="8" t="s">
        <v>73</v>
      </c>
    </row>
    <row r="23" spans="1:5" x14ac:dyDescent="0.25">
      <c r="A23" s="19" t="s">
        <v>74</v>
      </c>
      <c r="B23" s="19" t="s">
        <v>74</v>
      </c>
      <c r="C23" s="19" t="s">
        <v>74</v>
      </c>
      <c r="D23" s="19" t="s">
        <v>74</v>
      </c>
      <c r="E23" s="19" t="s">
        <v>74</v>
      </c>
    </row>
    <row r="24" spans="1:5" x14ac:dyDescent="0.25">
      <c r="A24" s="17" t="s">
        <v>75</v>
      </c>
      <c r="B24" s="11"/>
      <c r="C24" s="11"/>
      <c r="D24" s="11" t="s">
        <v>60</v>
      </c>
      <c r="E24" s="11"/>
    </row>
    <row r="25" spans="1:5" x14ac:dyDescent="0.25">
      <c r="A25" s="18" t="s">
        <v>99</v>
      </c>
      <c r="B25" s="18" t="s">
        <v>99</v>
      </c>
      <c r="C25" s="18" t="s">
        <v>99</v>
      </c>
      <c r="D25" s="8" t="s">
        <v>100</v>
      </c>
      <c r="E25" s="8" t="s">
        <v>73</v>
      </c>
    </row>
    <row r="27" spans="1:5" x14ac:dyDescent="0.25">
      <c r="A27" s="15" t="s">
        <v>90</v>
      </c>
      <c r="B27" s="15" t="s">
        <v>90</v>
      </c>
      <c r="C27" s="15" t="s">
        <v>90</v>
      </c>
      <c r="D27" s="15" t="s">
        <v>90</v>
      </c>
      <c r="E27" s="15" t="s">
        <v>90</v>
      </c>
    </row>
    <row r="28" spans="1:5" x14ac:dyDescent="0.25">
      <c r="A28" s="16"/>
      <c r="B28" s="16"/>
      <c r="C28" s="16"/>
      <c r="D28" s="16"/>
      <c r="E28" s="16"/>
    </row>
    <row r="29" spans="1:5" x14ac:dyDescent="0.25">
      <c r="A29" s="11" t="s">
        <v>60</v>
      </c>
      <c r="B29" s="11" t="s">
        <v>61</v>
      </c>
      <c r="C29" s="17" t="s">
        <v>67</v>
      </c>
      <c r="D29" s="17" t="s">
        <v>67</v>
      </c>
      <c r="E29" s="11" t="s">
        <v>9</v>
      </c>
    </row>
    <row r="30" spans="1:5" x14ac:dyDescent="0.25">
      <c r="A30" s="8" t="s">
        <v>85</v>
      </c>
      <c r="B30" s="8">
        <v>16</v>
      </c>
      <c r="C30" s="18" t="s">
        <v>91</v>
      </c>
      <c r="D30" s="18" t="s">
        <v>91</v>
      </c>
      <c r="E30" s="8">
        <v>16</v>
      </c>
    </row>
    <row r="32" spans="1:5" x14ac:dyDescent="0.25">
      <c r="A32" s="19" t="s">
        <v>69</v>
      </c>
      <c r="B32" s="19" t="s">
        <v>69</v>
      </c>
      <c r="C32" s="19" t="s">
        <v>69</v>
      </c>
      <c r="D32" s="19" t="s">
        <v>69</v>
      </c>
      <c r="E32" s="19" t="s">
        <v>69</v>
      </c>
    </row>
    <row r="33" spans="1:5" x14ac:dyDescent="0.25">
      <c r="A33" s="17" t="s">
        <v>70</v>
      </c>
      <c r="B33" s="17" t="s">
        <v>70</v>
      </c>
      <c r="C33" s="17" t="s">
        <v>70</v>
      </c>
      <c r="D33" s="11" t="s">
        <v>71</v>
      </c>
      <c r="E33" s="11"/>
    </row>
    <row r="34" spans="1:5" x14ac:dyDescent="0.25">
      <c r="A34" s="8"/>
      <c r="B34" s="8"/>
      <c r="C34" s="8"/>
      <c r="D34" s="8" t="s">
        <v>72</v>
      </c>
      <c r="E34" s="8" t="s">
        <v>73</v>
      </c>
    </row>
    <row r="36" spans="1:5" x14ac:dyDescent="0.25">
      <c r="A36" s="19" t="s">
        <v>74</v>
      </c>
      <c r="B36" s="19" t="s">
        <v>74</v>
      </c>
      <c r="C36" s="19" t="s">
        <v>74</v>
      </c>
      <c r="D36" s="19" t="s">
        <v>74</v>
      </c>
      <c r="E36" s="19" t="s">
        <v>74</v>
      </c>
    </row>
    <row r="37" spans="1:5" x14ac:dyDescent="0.25">
      <c r="A37" s="17" t="s">
        <v>75</v>
      </c>
      <c r="B37" s="11"/>
      <c r="C37" s="11"/>
      <c r="D37" s="11" t="s">
        <v>60</v>
      </c>
      <c r="E37" s="11"/>
    </row>
    <row r="38" spans="1:5" x14ac:dyDescent="0.25">
      <c r="A38" s="18" t="s">
        <v>104</v>
      </c>
      <c r="B38" s="18" t="s">
        <v>104</v>
      </c>
      <c r="C38" s="18" t="s">
        <v>104</v>
      </c>
      <c r="D38" s="8" t="s">
        <v>105</v>
      </c>
      <c r="E38" s="8" t="s">
        <v>73</v>
      </c>
    </row>
  </sheetData>
  <mergeCells count="20">
    <mergeCell ref="A32:E32"/>
    <mergeCell ref="A33:C33"/>
    <mergeCell ref="A36:E36"/>
    <mergeCell ref="A37"/>
    <mergeCell ref="A38:C38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2.2'!A1" display="12.2.10" xr:uid="{00000000-0004-0000-0B00-000000000000}"/>
    <hyperlink ref="F2" location="'12.2.10E'!A1" display="43" xr:uid="{00000000-0004-0000-0B00-000001000000}"/>
    <hyperlink ref="E11" location="'12.2.10E'!A1" display="'12.2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16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54</v>
      </c>
      <c r="B2" s="5" t="s">
        <v>55</v>
      </c>
      <c r="C2" s="5" t="s">
        <v>14</v>
      </c>
      <c r="D2" s="5" t="s">
        <v>56</v>
      </c>
      <c r="E2" s="5" t="s">
        <v>57</v>
      </c>
      <c r="F2" s="5" t="s">
        <v>58</v>
      </c>
      <c r="G2" s="5">
        <v>2459.3752494075002</v>
      </c>
      <c r="H2" s="5">
        <v>2947.5612364148892</v>
      </c>
      <c r="I2" s="5">
        <v>2151.7197025828691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63</v>
      </c>
      <c r="C8" s="8">
        <v>86</v>
      </c>
      <c r="D8" s="8" t="s">
        <v>95</v>
      </c>
      <c r="E8" s="8">
        <v>0.73001999049534572</v>
      </c>
    </row>
    <row r="9" spans="1:9" x14ac:dyDescent="0.25">
      <c r="A9" s="8" t="s">
        <v>65</v>
      </c>
      <c r="B9" s="8" t="s">
        <v>65</v>
      </c>
      <c r="C9" s="8">
        <f>SUBTOTAL(109,Criteria_Summary12.2.11[Elementos])</f>
        <v>86</v>
      </c>
      <c r="D9" s="8" t="s">
        <v>65</v>
      </c>
      <c r="E9" s="8">
        <f>SUBTOTAL(109,Criteria_Summary12.2.11[Total])</f>
        <v>0.73001999049534572</v>
      </c>
    </row>
    <row r="10" spans="1:9" x14ac:dyDescent="0.25">
      <c r="A10" s="9" t="s">
        <v>66</v>
      </c>
      <c r="B10" s="9">
        <v>0</v>
      </c>
      <c r="C10" s="10"/>
      <c r="D10" s="10"/>
      <c r="E10" s="9">
        <v>0.73</v>
      </c>
    </row>
    <row r="13" spans="1:9" x14ac:dyDescent="0.25">
      <c r="A13" s="15" t="s">
        <v>95</v>
      </c>
      <c r="B13" s="15" t="s">
        <v>95</v>
      </c>
      <c r="C13" s="15" t="s">
        <v>95</v>
      </c>
      <c r="D13" s="15" t="s">
        <v>95</v>
      </c>
      <c r="E13" s="15" t="s">
        <v>95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60</v>
      </c>
      <c r="B15" s="11" t="s">
        <v>61</v>
      </c>
      <c r="C15" s="17" t="s">
        <v>67</v>
      </c>
      <c r="D15" s="17" t="s">
        <v>67</v>
      </c>
      <c r="E15" s="11" t="s">
        <v>9</v>
      </c>
    </row>
    <row r="16" spans="1:9" x14ac:dyDescent="0.25">
      <c r="A16" s="8" t="s">
        <v>63</v>
      </c>
      <c r="B16" s="8">
        <v>86</v>
      </c>
      <c r="C16" s="18" t="s">
        <v>106</v>
      </c>
      <c r="D16" s="18" t="s">
        <v>106</v>
      </c>
      <c r="E16" s="8">
        <v>0.73001999049534572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12.2'!A1" display="12.2.11" xr:uid="{00000000-0004-0000-0C00-000000000000}"/>
    <hyperlink ref="F2" location="'12.2.11E'!A1" display="0,73" xr:uid="{00000000-0004-0000-0C00-000001000000}"/>
    <hyperlink ref="E10" location="'12.2.11E'!A1" display="'12.2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5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15</v>
      </c>
      <c r="B1" s="20" t="s">
        <v>15</v>
      </c>
      <c r="C1" s="20" t="s">
        <v>15</v>
      </c>
      <c r="D1" s="20" t="s">
        <v>15</v>
      </c>
      <c r="E1" s="20" t="s">
        <v>15</v>
      </c>
    </row>
    <row r="2" spans="1:5" x14ac:dyDescent="0.25">
      <c r="A2" s="20" t="s">
        <v>15</v>
      </c>
      <c r="B2" s="20" t="s">
        <v>15</v>
      </c>
      <c r="C2" s="20" t="s">
        <v>15</v>
      </c>
      <c r="D2" s="20" t="s">
        <v>15</v>
      </c>
      <c r="E2" s="20" t="s">
        <v>15</v>
      </c>
    </row>
    <row r="4" spans="1:5" x14ac:dyDescent="0.25">
      <c r="A4" s="15" t="s">
        <v>64</v>
      </c>
      <c r="B4" s="15" t="s">
        <v>64</v>
      </c>
      <c r="C4" s="15" t="s">
        <v>64</v>
      </c>
      <c r="D4" s="15" t="s">
        <v>64</v>
      </c>
      <c r="E4" s="15" t="s">
        <v>64</v>
      </c>
    </row>
    <row r="5" spans="1:5" x14ac:dyDescent="0.25">
      <c r="A5" s="21" t="s">
        <v>68</v>
      </c>
      <c r="B5" s="21" t="s">
        <v>68</v>
      </c>
      <c r="C5" s="21" t="s">
        <v>68</v>
      </c>
      <c r="D5" s="21" t="s">
        <v>68</v>
      </c>
      <c r="E5" s="21" t="s">
        <v>68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77</v>
      </c>
      <c r="D7" s="8" t="s">
        <v>113</v>
      </c>
      <c r="E7" s="8">
        <v>1.1200000048630849</v>
      </c>
    </row>
    <row r="8" spans="1:5" ht="24.75" x14ac:dyDescent="0.25">
      <c r="A8" s="8" t="s">
        <v>112</v>
      </c>
      <c r="B8" s="8" t="s">
        <v>72</v>
      </c>
      <c r="C8" s="8" t="s">
        <v>77</v>
      </c>
      <c r="D8" s="8" t="s">
        <v>114</v>
      </c>
      <c r="E8" s="8">
        <v>1.1200000048630849</v>
      </c>
    </row>
    <row r="9" spans="1:5" ht="24.75" x14ac:dyDescent="0.25">
      <c r="A9" s="8" t="s">
        <v>112</v>
      </c>
      <c r="B9" s="8" t="s">
        <v>72</v>
      </c>
      <c r="C9" s="8" t="s">
        <v>77</v>
      </c>
      <c r="D9" s="8" t="s">
        <v>115</v>
      </c>
      <c r="E9" s="8">
        <v>1.1200000048630849</v>
      </c>
    </row>
    <row r="10" spans="1:5" ht="24.75" x14ac:dyDescent="0.25">
      <c r="A10" s="8" t="s">
        <v>112</v>
      </c>
      <c r="B10" s="8" t="s">
        <v>72</v>
      </c>
      <c r="C10" s="8" t="s">
        <v>77</v>
      </c>
      <c r="D10" s="8" t="s">
        <v>116</v>
      </c>
      <c r="E10" s="8">
        <v>1.1200000048630849</v>
      </c>
    </row>
    <row r="11" spans="1:5" ht="24.75" x14ac:dyDescent="0.25">
      <c r="A11" s="8" t="s">
        <v>112</v>
      </c>
      <c r="B11" s="8" t="s">
        <v>72</v>
      </c>
      <c r="C11" s="8" t="s">
        <v>77</v>
      </c>
      <c r="D11" s="8" t="s">
        <v>117</v>
      </c>
      <c r="E11" s="8">
        <v>1.1200000048630849</v>
      </c>
    </row>
    <row r="12" spans="1:5" ht="24.75" x14ac:dyDescent="0.25">
      <c r="A12" s="8" t="s">
        <v>112</v>
      </c>
      <c r="B12" s="8" t="s">
        <v>72</v>
      </c>
      <c r="C12" s="8" t="s">
        <v>77</v>
      </c>
      <c r="D12" s="8" t="s">
        <v>118</v>
      </c>
      <c r="E12" s="8">
        <v>1.1200000048630849</v>
      </c>
    </row>
    <row r="13" spans="1:5" ht="24.75" x14ac:dyDescent="0.25">
      <c r="A13" s="8" t="s">
        <v>112</v>
      </c>
      <c r="B13" s="8" t="s">
        <v>72</v>
      </c>
      <c r="C13" s="8" t="s">
        <v>77</v>
      </c>
      <c r="D13" s="8" t="s">
        <v>119</v>
      </c>
      <c r="E13" s="8">
        <v>1.1200000048630849</v>
      </c>
    </row>
    <row r="14" spans="1:5" ht="24.75" x14ac:dyDescent="0.25">
      <c r="A14" s="8" t="s">
        <v>112</v>
      </c>
      <c r="B14" s="8" t="s">
        <v>72</v>
      </c>
      <c r="C14" s="8" t="s">
        <v>77</v>
      </c>
      <c r="D14" s="8" t="s">
        <v>120</v>
      </c>
      <c r="E14" s="8">
        <v>1.1200000048630849</v>
      </c>
    </row>
    <row r="15" spans="1:5" x14ac:dyDescent="0.25">
      <c r="A15" s="1" t="s">
        <v>65</v>
      </c>
      <c r="B15" s="1" t="s">
        <v>65</v>
      </c>
      <c r="C15" s="1">
        <f>SUBTOTAL(103,Elements12_2_11[Elemento])</f>
        <v>8</v>
      </c>
      <c r="D15" s="1" t="s">
        <v>65</v>
      </c>
      <c r="E15" s="1">
        <f>SUBTOTAL(109,Elements12_2_11[Totais:])</f>
        <v>8.9600000389046794</v>
      </c>
    </row>
    <row r="18" spans="1:5" x14ac:dyDescent="0.25">
      <c r="A18" s="20" t="s">
        <v>15</v>
      </c>
      <c r="B18" s="20" t="s">
        <v>15</v>
      </c>
      <c r="C18" s="20" t="s">
        <v>15</v>
      </c>
      <c r="D18" s="20" t="s">
        <v>15</v>
      </c>
      <c r="E18" s="20" t="s">
        <v>15</v>
      </c>
    </row>
    <row r="19" spans="1:5" x14ac:dyDescent="0.25">
      <c r="A19" s="20" t="s">
        <v>15</v>
      </c>
      <c r="B19" s="20" t="s">
        <v>15</v>
      </c>
      <c r="C19" s="20" t="s">
        <v>15</v>
      </c>
      <c r="D19" s="20" t="s">
        <v>15</v>
      </c>
      <c r="E19" s="20" t="s">
        <v>15</v>
      </c>
    </row>
    <row r="21" spans="1:5" x14ac:dyDescent="0.25">
      <c r="A21" s="15" t="s">
        <v>72</v>
      </c>
      <c r="B21" s="15" t="s">
        <v>72</v>
      </c>
      <c r="C21" s="15" t="s">
        <v>72</v>
      </c>
      <c r="D21" s="15" t="s">
        <v>72</v>
      </c>
      <c r="E21" s="15" t="s">
        <v>72</v>
      </c>
    </row>
    <row r="22" spans="1:5" x14ac:dyDescent="0.25">
      <c r="A22" s="21" t="s">
        <v>68</v>
      </c>
      <c r="B22" s="21" t="s">
        <v>68</v>
      </c>
      <c r="C22" s="21" t="s">
        <v>68</v>
      </c>
      <c r="D22" s="21" t="s">
        <v>68</v>
      </c>
      <c r="E22" s="21" t="s">
        <v>68</v>
      </c>
    </row>
    <row r="23" spans="1:5" x14ac:dyDescent="0.25">
      <c r="A23" s="7" t="s">
        <v>107</v>
      </c>
      <c r="B23" s="7" t="s">
        <v>108</v>
      </c>
      <c r="C23" s="7" t="s">
        <v>109</v>
      </c>
      <c r="D23" s="7" t="s">
        <v>110</v>
      </c>
      <c r="E23" s="7" t="s">
        <v>111</v>
      </c>
    </row>
    <row r="24" spans="1:5" ht="24.75" x14ac:dyDescent="0.25">
      <c r="A24" s="8" t="s">
        <v>112</v>
      </c>
      <c r="B24" s="8" t="s">
        <v>72</v>
      </c>
      <c r="C24" s="8" t="s">
        <v>79</v>
      </c>
      <c r="D24" s="8" t="s">
        <v>121</v>
      </c>
      <c r="E24" s="8">
        <v>1.7000000073814681</v>
      </c>
    </row>
    <row r="25" spans="1:5" ht="24.75" x14ac:dyDescent="0.25">
      <c r="A25" s="8" t="s">
        <v>112</v>
      </c>
      <c r="B25" s="8" t="s">
        <v>72</v>
      </c>
      <c r="C25" s="8" t="s">
        <v>79</v>
      </c>
      <c r="D25" s="8" t="s">
        <v>122</v>
      </c>
      <c r="E25" s="8">
        <v>1.7000000073814681</v>
      </c>
    </row>
    <row r="26" spans="1:5" ht="24.75" x14ac:dyDescent="0.25">
      <c r="A26" s="8" t="s">
        <v>112</v>
      </c>
      <c r="B26" s="8" t="s">
        <v>72</v>
      </c>
      <c r="C26" s="8" t="s">
        <v>79</v>
      </c>
      <c r="D26" s="8" t="s">
        <v>123</v>
      </c>
      <c r="E26" s="8">
        <v>1.7000000073814681</v>
      </c>
    </row>
    <row r="27" spans="1:5" ht="24.75" x14ac:dyDescent="0.25">
      <c r="A27" s="8" t="s">
        <v>112</v>
      </c>
      <c r="B27" s="8" t="s">
        <v>72</v>
      </c>
      <c r="C27" s="8" t="s">
        <v>79</v>
      </c>
      <c r="D27" s="8" t="s">
        <v>124</v>
      </c>
      <c r="E27" s="8">
        <v>1.7000000073814681</v>
      </c>
    </row>
    <row r="28" spans="1:5" x14ac:dyDescent="0.25">
      <c r="A28" s="1" t="s">
        <v>65</v>
      </c>
      <c r="B28" s="1" t="s">
        <v>65</v>
      </c>
      <c r="C28" s="1">
        <f>SUBTOTAL(103,Elements12_2_12[Elemento])</f>
        <v>4</v>
      </c>
      <c r="D28" s="1" t="s">
        <v>65</v>
      </c>
      <c r="E28" s="1">
        <f>SUBTOTAL(109,Elements12_2_12[Totais:])</f>
        <v>6.8000000295258722</v>
      </c>
    </row>
    <row r="31" spans="1:5" x14ac:dyDescent="0.25">
      <c r="A31" s="20" t="s">
        <v>15</v>
      </c>
      <c r="B31" s="20" t="s">
        <v>15</v>
      </c>
      <c r="C31" s="20" t="s">
        <v>15</v>
      </c>
      <c r="D31" s="20" t="s">
        <v>15</v>
      </c>
      <c r="E31" s="20" t="s">
        <v>15</v>
      </c>
    </row>
    <row r="32" spans="1:5" x14ac:dyDescent="0.25">
      <c r="A32" s="20" t="s">
        <v>15</v>
      </c>
      <c r="B32" s="20" t="s">
        <v>15</v>
      </c>
      <c r="C32" s="20" t="s">
        <v>15</v>
      </c>
      <c r="D32" s="20" t="s">
        <v>15</v>
      </c>
      <c r="E32" s="20" t="s">
        <v>15</v>
      </c>
    </row>
    <row r="34" spans="1:5" x14ac:dyDescent="0.25">
      <c r="A34" s="15" t="s">
        <v>72</v>
      </c>
      <c r="B34" s="15" t="s">
        <v>72</v>
      </c>
      <c r="C34" s="15" t="s">
        <v>72</v>
      </c>
      <c r="D34" s="15" t="s">
        <v>72</v>
      </c>
      <c r="E34" s="15" t="s">
        <v>72</v>
      </c>
    </row>
    <row r="35" spans="1:5" x14ac:dyDescent="0.25">
      <c r="A35" s="21" t="s">
        <v>68</v>
      </c>
      <c r="B35" s="21" t="s">
        <v>68</v>
      </c>
      <c r="C35" s="21" t="s">
        <v>68</v>
      </c>
      <c r="D35" s="21" t="s">
        <v>68</v>
      </c>
      <c r="E35" s="21" t="s">
        <v>68</v>
      </c>
    </row>
    <row r="36" spans="1:5" x14ac:dyDescent="0.25">
      <c r="A36" s="7" t="s">
        <v>107</v>
      </c>
      <c r="B36" s="7" t="s">
        <v>108</v>
      </c>
      <c r="C36" s="7" t="s">
        <v>109</v>
      </c>
      <c r="D36" s="7" t="s">
        <v>110</v>
      </c>
      <c r="E36" s="7" t="s">
        <v>111</v>
      </c>
    </row>
    <row r="37" spans="1:5" ht="24.75" x14ac:dyDescent="0.25">
      <c r="A37" s="8" t="s">
        <v>112</v>
      </c>
      <c r="B37" s="8" t="s">
        <v>72</v>
      </c>
      <c r="C37" s="8" t="s">
        <v>81</v>
      </c>
      <c r="D37" s="8" t="s">
        <v>125</v>
      </c>
      <c r="E37" s="8">
        <v>0.32000000138945278</v>
      </c>
    </row>
    <row r="38" spans="1:5" ht="24.75" x14ac:dyDescent="0.25">
      <c r="A38" s="8" t="s">
        <v>112</v>
      </c>
      <c r="B38" s="8" t="s">
        <v>72</v>
      </c>
      <c r="C38" s="8" t="s">
        <v>81</v>
      </c>
      <c r="D38" s="8" t="s">
        <v>126</v>
      </c>
      <c r="E38" s="8">
        <v>0.32000000138945278</v>
      </c>
    </row>
    <row r="39" spans="1:5" ht="24.75" x14ac:dyDescent="0.25">
      <c r="A39" s="8" t="s">
        <v>112</v>
      </c>
      <c r="B39" s="8" t="s">
        <v>72</v>
      </c>
      <c r="C39" s="8" t="s">
        <v>81</v>
      </c>
      <c r="D39" s="8" t="s">
        <v>127</v>
      </c>
      <c r="E39" s="8">
        <v>0.32000000138945278</v>
      </c>
    </row>
    <row r="40" spans="1:5" ht="24.75" x14ac:dyDescent="0.25">
      <c r="A40" s="8" t="s">
        <v>112</v>
      </c>
      <c r="B40" s="8" t="s">
        <v>72</v>
      </c>
      <c r="C40" s="8" t="s">
        <v>81</v>
      </c>
      <c r="D40" s="8" t="s">
        <v>128</v>
      </c>
      <c r="E40" s="8">
        <v>0.32000000138945278</v>
      </c>
    </row>
    <row r="41" spans="1:5" ht="24.75" x14ac:dyDescent="0.25">
      <c r="A41" s="8" t="s">
        <v>112</v>
      </c>
      <c r="B41" s="8" t="s">
        <v>72</v>
      </c>
      <c r="C41" s="8" t="s">
        <v>81</v>
      </c>
      <c r="D41" s="8" t="s">
        <v>129</v>
      </c>
      <c r="E41" s="8">
        <v>0.32000000138945278</v>
      </c>
    </row>
    <row r="42" spans="1:5" x14ac:dyDescent="0.25">
      <c r="A42" s="1" t="s">
        <v>65</v>
      </c>
      <c r="B42" s="1" t="s">
        <v>65</v>
      </c>
      <c r="C42" s="1">
        <f>SUBTOTAL(103,Elements12_2_13[Elemento])</f>
        <v>5</v>
      </c>
      <c r="D42" s="1" t="s">
        <v>65</v>
      </c>
      <c r="E42" s="1">
        <f>SUBTOTAL(109,Elements12_2_13[Totais:])</f>
        <v>1.600000006947264</v>
      </c>
    </row>
    <row r="45" spans="1:5" x14ac:dyDescent="0.25">
      <c r="A45" s="20" t="s">
        <v>15</v>
      </c>
      <c r="B45" s="20" t="s">
        <v>15</v>
      </c>
      <c r="C45" s="20" t="s">
        <v>15</v>
      </c>
      <c r="D45" s="20" t="s">
        <v>15</v>
      </c>
      <c r="E45" s="20" t="s">
        <v>15</v>
      </c>
    </row>
    <row r="46" spans="1:5" x14ac:dyDescent="0.25">
      <c r="A46" s="20" t="s">
        <v>15</v>
      </c>
      <c r="B46" s="20" t="s">
        <v>15</v>
      </c>
      <c r="C46" s="20" t="s">
        <v>15</v>
      </c>
      <c r="D46" s="20" t="s">
        <v>15</v>
      </c>
      <c r="E46" s="20" t="s">
        <v>15</v>
      </c>
    </row>
    <row r="48" spans="1:5" x14ac:dyDescent="0.25">
      <c r="A48" s="15" t="s">
        <v>72</v>
      </c>
      <c r="B48" s="15" t="s">
        <v>72</v>
      </c>
      <c r="C48" s="15" t="s">
        <v>72</v>
      </c>
      <c r="D48" s="15" t="s">
        <v>72</v>
      </c>
      <c r="E48" s="15" t="s">
        <v>72</v>
      </c>
    </row>
    <row r="49" spans="1:5" x14ac:dyDescent="0.25">
      <c r="A49" s="21" t="s">
        <v>68</v>
      </c>
      <c r="B49" s="21" t="s">
        <v>68</v>
      </c>
      <c r="C49" s="21" t="s">
        <v>68</v>
      </c>
      <c r="D49" s="21" t="s">
        <v>68</v>
      </c>
      <c r="E49" s="21" t="s">
        <v>68</v>
      </c>
    </row>
    <row r="50" spans="1:5" x14ac:dyDescent="0.25">
      <c r="A50" s="7" t="s">
        <v>107</v>
      </c>
      <c r="B50" s="7" t="s">
        <v>108</v>
      </c>
      <c r="C50" s="7" t="s">
        <v>109</v>
      </c>
      <c r="D50" s="7" t="s">
        <v>110</v>
      </c>
      <c r="E50" s="7" t="s">
        <v>111</v>
      </c>
    </row>
    <row r="51" spans="1:5" ht="24.75" x14ac:dyDescent="0.25">
      <c r="A51" s="8" t="s">
        <v>112</v>
      </c>
      <c r="B51" s="8" t="s">
        <v>72</v>
      </c>
      <c r="C51" s="8" t="s">
        <v>83</v>
      </c>
      <c r="D51" s="8" t="s">
        <v>130</v>
      </c>
      <c r="E51" s="8">
        <v>3.4554000150034851</v>
      </c>
    </row>
    <row r="52" spans="1:5" x14ac:dyDescent="0.25">
      <c r="A52" s="1" t="s">
        <v>65</v>
      </c>
      <c r="B52" s="1" t="s">
        <v>65</v>
      </c>
      <c r="C52" s="1">
        <f>SUBTOTAL(103,Elements12_2_14[Elemento])</f>
        <v>1</v>
      </c>
      <c r="D52" s="1" t="s">
        <v>65</v>
      </c>
      <c r="E52" s="1">
        <f>SUBTOTAL(109,Elements12_2_14[Totais:])</f>
        <v>3.4554000150034851</v>
      </c>
    </row>
  </sheetData>
  <mergeCells count="12">
    <mergeCell ref="A48:E48"/>
    <mergeCell ref="A49:E49"/>
    <mergeCell ref="A22:E22"/>
    <mergeCell ref="A31:E32"/>
    <mergeCell ref="A34:E34"/>
    <mergeCell ref="A35:E35"/>
    <mergeCell ref="A45:E46"/>
    <mergeCell ref="A1:E2"/>
    <mergeCell ref="A4:E4"/>
    <mergeCell ref="A5:E5"/>
    <mergeCell ref="A18:E19"/>
    <mergeCell ref="A21:E21"/>
  </mergeCells>
  <hyperlinks>
    <hyperlink ref="A1" location="'12.2.1'!A1" display="PORTA DE ALUMINIO ANODIZADO EM BRONZE OU PRETO,PERFIL SERIE 25,EM VENEZIANA,EXCLUSIVE FECHADURA.FORNECIMENTO E COLOCACAO" xr:uid="{00000000-0004-0000-0D00-000000000000}"/>
    <hyperlink ref="B1" location="'12.2.1'!A1" display="PORTA DE ALUMINIO ANODIZADO EM BRONZE OU PRETO,PERFIL SERIE 25,EM VENEZIANA,EXCLUSIVE FECHADURA.FORNECIMENTO E COLOCACAO" xr:uid="{00000000-0004-0000-0D00-000001000000}"/>
    <hyperlink ref="C1" location="'12.2.1'!A1" display="PORTA DE ALUMINIO ANODIZADO EM BRONZE OU PRETO,PERFIL SERIE 25,EM VENEZIANA,EXCLUSIVE FECHADURA.FORNECIMENTO E COLOCACAO" xr:uid="{00000000-0004-0000-0D00-000002000000}"/>
    <hyperlink ref="D1" location="'12.2.1'!A1" display="PORTA DE ALUMINIO ANODIZADO EM BRONZE OU PRETO,PERFIL SERIE 25,EM VENEZIANA,EXCLUSIVE FECHADURA.FORNECIMENTO E COLOCACAO" xr:uid="{00000000-0004-0000-0D00-000003000000}"/>
    <hyperlink ref="E1" location="'12.2.1'!A1" display="PORTA DE ALUMINIO ANODIZADO EM BRONZE OU PRETO,PERFIL SERIE 25,EM VENEZIANA,EXCLUSIVE FECHADURA.FORNECIMENTO E COLOCACAO" xr:uid="{00000000-0004-0000-0D00-000004000000}"/>
    <hyperlink ref="A2" location="'12.2.1'!A1" display="PORTA DE ALUMINIO ANODIZADO EM BRONZE OU PRETO,PERFIL SERIE 25,EM VENEZIANA,EXCLUSIVE FECHADURA.FORNECIMENTO E COLOCACAO" xr:uid="{00000000-0004-0000-0D00-000005000000}"/>
    <hyperlink ref="B2" location="'12.2.1'!A1" display="PORTA DE ALUMINIO ANODIZADO EM BRONZE OU PRETO,PERFIL SERIE 25,EM VENEZIANA,EXCLUSIVE FECHADURA.FORNECIMENTO E COLOCACAO" xr:uid="{00000000-0004-0000-0D00-000006000000}"/>
    <hyperlink ref="C2" location="'12.2.1'!A1" display="PORTA DE ALUMINIO ANODIZADO EM BRONZE OU PRETO,PERFIL SERIE 25,EM VENEZIANA,EXCLUSIVE FECHADURA.FORNECIMENTO E COLOCACAO" xr:uid="{00000000-0004-0000-0D00-000007000000}"/>
    <hyperlink ref="D2" location="'12.2.1'!A1" display="PORTA DE ALUMINIO ANODIZADO EM BRONZE OU PRETO,PERFIL SERIE 25,EM VENEZIANA,EXCLUSIVE FECHADURA.FORNECIMENTO E COLOCACAO" xr:uid="{00000000-0004-0000-0D00-000008000000}"/>
    <hyperlink ref="E2" location="'12.2.1'!A1" display="PORTA DE ALUMINIO ANODIZADO EM BRONZE OU PRETO,PERFIL SERIE 25,EM VENEZIANA,EXCLUSIVE FECHADURA.FORNECIMENTO E COLOCACAO" xr:uid="{00000000-0004-0000-0D00-000009000000}"/>
    <hyperlink ref="A4" location="'12.2.1'!A1" display="Portas (Vidro, vitrificação transparente, temperado)" xr:uid="{00000000-0004-0000-0D00-00000A000000}"/>
    <hyperlink ref="B4" location="'12.2.1'!A1" display="Portas (Vidro, vitrificação transparente, temperado)" xr:uid="{00000000-0004-0000-0D00-00000B000000}"/>
    <hyperlink ref="C4" location="'12.2.1'!A1" display="Portas (Vidro, vitrificação transparente, temperado)" xr:uid="{00000000-0004-0000-0D00-00000C000000}"/>
    <hyperlink ref="D4" location="'12.2.1'!A1" display="Portas (Vidro, vitrificação transparente, temperado)" xr:uid="{00000000-0004-0000-0D00-00000D000000}"/>
    <hyperlink ref="E4" location="'12.2.1'!A1" display="Portas (Vidro, vitrificação transparente, temperado)" xr:uid="{00000000-0004-0000-0D00-00000E000000}"/>
    <hyperlink ref="A18" location="'12.2.1'!A1" display="PORTA DE ALUMINIO ANODIZADO EM BRONZE OU PRETO,PERFIL SERIE 25,EM VENEZIANA,EXCLUSIVE FECHADURA.FORNECIMENTO E COLOCACAO" xr:uid="{00000000-0004-0000-0D00-00000F000000}"/>
    <hyperlink ref="B18" location="'12.2.1'!A1" display="PORTA DE ALUMINIO ANODIZADO EM BRONZE OU PRETO,PERFIL SERIE 25,EM VENEZIANA,EXCLUSIVE FECHADURA.FORNECIMENTO E COLOCACAO" xr:uid="{00000000-0004-0000-0D00-000010000000}"/>
    <hyperlink ref="C18" location="'12.2.1'!A1" display="PORTA DE ALUMINIO ANODIZADO EM BRONZE OU PRETO,PERFIL SERIE 25,EM VENEZIANA,EXCLUSIVE FECHADURA.FORNECIMENTO E COLOCACAO" xr:uid="{00000000-0004-0000-0D00-000011000000}"/>
    <hyperlink ref="D18" location="'12.2.1'!A1" display="PORTA DE ALUMINIO ANODIZADO EM BRONZE OU PRETO,PERFIL SERIE 25,EM VENEZIANA,EXCLUSIVE FECHADURA.FORNECIMENTO E COLOCACAO" xr:uid="{00000000-0004-0000-0D00-000012000000}"/>
    <hyperlink ref="E18" location="'12.2.1'!A1" display="PORTA DE ALUMINIO ANODIZADO EM BRONZE OU PRETO,PERFIL SERIE 25,EM VENEZIANA,EXCLUSIVE FECHADURA.FORNECIMENTO E COLOCACAO" xr:uid="{00000000-0004-0000-0D00-000013000000}"/>
    <hyperlink ref="A19" location="'12.2.1'!A1" display="PORTA DE ALUMINIO ANODIZADO EM BRONZE OU PRETO,PERFIL SERIE 25,EM VENEZIANA,EXCLUSIVE FECHADURA.FORNECIMENTO E COLOCACAO" xr:uid="{00000000-0004-0000-0D00-000014000000}"/>
    <hyperlink ref="B19" location="'12.2.1'!A1" display="PORTA DE ALUMINIO ANODIZADO EM BRONZE OU PRETO,PERFIL SERIE 25,EM VENEZIANA,EXCLUSIVE FECHADURA.FORNECIMENTO E COLOCACAO" xr:uid="{00000000-0004-0000-0D00-000015000000}"/>
    <hyperlink ref="C19" location="'12.2.1'!A1" display="PORTA DE ALUMINIO ANODIZADO EM BRONZE OU PRETO,PERFIL SERIE 25,EM VENEZIANA,EXCLUSIVE FECHADURA.FORNECIMENTO E COLOCACAO" xr:uid="{00000000-0004-0000-0D00-000016000000}"/>
    <hyperlink ref="D19" location="'12.2.1'!A1" display="PORTA DE ALUMINIO ANODIZADO EM BRONZE OU PRETO,PERFIL SERIE 25,EM VENEZIANA,EXCLUSIVE FECHADURA.FORNECIMENTO E COLOCACAO" xr:uid="{00000000-0004-0000-0D00-000017000000}"/>
    <hyperlink ref="E19" location="'12.2.1'!A1" display="PORTA DE ALUMINIO ANODIZADO EM BRONZE OU PRETO,PERFIL SERIE 25,EM VENEZIANA,EXCLUSIVE FECHADURA.FORNECIMENTO E COLOCACAO" xr:uid="{00000000-0004-0000-0D00-000018000000}"/>
    <hyperlink ref="A21" location="'12.2.1'!A1" display="------" xr:uid="{00000000-0004-0000-0D00-000019000000}"/>
    <hyperlink ref="B21" location="'12.2.1'!A1" display="------" xr:uid="{00000000-0004-0000-0D00-00001A000000}"/>
    <hyperlink ref="C21" location="'12.2.1'!A1" display="------" xr:uid="{00000000-0004-0000-0D00-00001B000000}"/>
    <hyperlink ref="D21" location="'12.2.1'!A1" display="------" xr:uid="{00000000-0004-0000-0D00-00001C000000}"/>
    <hyperlink ref="E21" location="'12.2.1'!A1" display="------" xr:uid="{00000000-0004-0000-0D00-00001D000000}"/>
    <hyperlink ref="A31" location="'12.2.1'!A1" display="PORTA DE ALUMINIO ANODIZADO EM BRONZE OU PRETO,PERFIL SERIE 25,EM VENEZIANA,EXCLUSIVE FECHADURA.FORNECIMENTO E COLOCACAO" xr:uid="{00000000-0004-0000-0D00-00001E000000}"/>
    <hyperlink ref="B31" location="'12.2.1'!A1" display="PORTA DE ALUMINIO ANODIZADO EM BRONZE OU PRETO,PERFIL SERIE 25,EM VENEZIANA,EXCLUSIVE FECHADURA.FORNECIMENTO E COLOCACAO" xr:uid="{00000000-0004-0000-0D00-00001F000000}"/>
    <hyperlink ref="C31" location="'12.2.1'!A1" display="PORTA DE ALUMINIO ANODIZADO EM BRONZE OU PRETO,PERFIL SERIE 25,EM VENEZIANA,EXCLUSIVE FECHADURA.FORNECIMENTO E COLOCACAO" xr:uid="{00000000-0004-0000-0D00-000020000000}"/>
    <hyperlink ref="D31" location="'12.2.1'!A1" display="PORTA DE ALUMINIO ANODIZADO EM BRONZE OU PRETO,PERFIL SERIE 25,EM VENEZIANA,EXCLUSIVE FECHADURA.FORNECIMENTO E COLOCACAO" xr:uid="{00000000-0004-0000-0D00-000021000000}"/>
    <hyperlink ref="E31" location="'12.2.1'!A1" display="PORTA DE ALUMINIO ANODIZADO EM BRONZE OU PRETO,PERFIL SERIE 25,EM VENEZIANA,EXCLUSIVE FECHADURA.FORNECIMENTO E COLOCACAO" xr:uid="{00000000-0004-0000-0D00-000022000000}"/>
    <hyperlink ref="A32" location="'12.2.1'!A1" display="PORTA DE ALUMINIO ANODIZADO EM BRONZE OU PRETO,PERFIL SERIE 25,EM VENEZIANA,EXCLUSIVE FECHADURA.FORNECIMENTO E COLOCACAO" xr:uid="{00000000-0004-0000-0D00-000023000000}"/>
    <hyperlink ref="B32" location="'12.2.1'!A1" display="PORTA DE ALUMINIO ANODIZADO EM BRONZE OU PRETO,PERFIL SERIE 25,EM VENEZIANA,EXCLUSIVE FECHADURA.FORNECIMENTO E COLOCACAO" xr:uid="{00000000-0004-0000-0D00-000024000000}"/>
    <hyperlink ref="C32" location="'12.2.1'!A1" display="PORTA DE ALUMINIO ANODIZADO EM BRONZE OU PRETO,PERFIL SERIE 25,EM VENEZIANA,EXCLUSIVE FECHADURA.FORNECIMENTO E COLOCACAO" xr:uid="{00000000-0004-0000-0D00-000025000000}"/>
    <hyperlink ref="D32" location="'12.2.1'!A1" display="PORTA DE ALUMINIO ANODIZADO EM BRONZE OU PRETO,PERFIL SERIE 25,EM VENEZIANA,EXCLUSIVE FECHADURA.FORNECIMENTO E COLOCACAO" xr:uid="{00000000-0004-0000-0D00-000026000000}"/>
    <hyperlink ref="E32" location="'12.2.1'!A1" display="PORTA DE ALUMINIO ANODIZADO EM BRONZE OU PRETO,PERFIL SERIE 25,EM VENEZIANA,EXCLUSIVE FECHADURA.FORNECIMENTO E COLOCACAO" xr:uid="{00000000-0004-0000-0D00-000027000000}"/>
    <hyperlink ref="A34" location="'12.2.1'!A1" display="------" xr:uid="{00000000-0004-0000-0D00-000028000000}"/>
    <hyperlink ref="B34" location="'12.2.1'!A1" display="------" xr:uid="{00000000-0004-0000-0D00-000029000000}"/>
    <hyperlink ref="C34" location="'12.2.1'!A1" display="------" xr:uid="{00000000-0004-0000-0D00-00002A000000}"/>
    <hyperlink ref="D34" location="'12.2.1'!A1" display="------" xr:uid="{00000000-0004-0000-0D00-00002B000000}"/>
    <hyperlink ref="E34" location="'12.2.1'!A1" display="------" xr:uid="{00000000-0004-0000-0D00-00002C000000}"/>
    <hyperlink ref="A45" location="'12.2.1'!A1" display="PORTA DE ALUMINIO ANODIZADO EM BRONZE OU PRETO,PERFIL SERIE 25,EM VENEZIANA,EXCLUSIVE FECHADURA.FORNECIMENTO E COLOCACAO" xr:uid="{00000000-0004-0000-0D00-00002D000000}"/>
    <hyperlink ref="B45" location="'12.2.1'!A1" display="PORTA DE ALUMINIO ANODIZADO EM BRONZE OU PRETO,PERFIL SERIE 25,EM VENEZIANA,EXCLUSIVE FECHADURA.FORNECIMENTO E COLOCACAO" xr:uid="{00000000-0004-0000-0D00-00002E000000}"/>
    <hyperlink ref="C45" location="'12.2.1'!A1" display="PORTA DE ALUMINIO ANODIZADO EM BRONZE OU PRETO,PERFIL SERIE 25,EM VENEZIANA,EXCLUSIVE FECHADURA.FORNECIMENTO E COLOCACAO" xr:uid="{00000000-0004-0000-0D00-00002F000000}"/>
    <hyperlink ref="D45" location="'12.2.1'!A1" display="PORTA DE ALUMINIO ANODIZADO EM BRONZE OU PRETO,PERFIL SERIE 25,EM VENEZIANA,EXCLUSIVE FECHADURA.FORNECIMENTO E COLOCACAO" xr:uid="{00000000-0004-0000-0D00-000030000000}"/>
    <hyperlink ref="E45" location="'12.2.1'!A1" display="PORTA DE ALUMINIO ANODIZADO EM BRONZE OU PRETO,PERFIL SERIE 25,EM VENEZIANA,EXCLUSIVE FECHADURA.FORNECIMENTO E COLOCACAO" xr:uid="{00000000-0004-0000-0D00-000031000000}"/>
    <hyperlink ref="A46" location="'12.2.1'!A1" display="PORTA DE ALUMINIO ANODIZADO EM BRONZE OU PRETO,PERFIL SERIE 25,EM VENEZIANA,EXCLUSIVE FECHADURA.FORNECIMENTO E COLOCACAO" xr:uid="{00000000-0004-0000-0D00-000032000000}"/>
    <hyperlink ref="B46" location="'12.2.1'!A1" display="PORTA DE ALUMINIO ANODIZADO EM BRONZE OU PRETO,PERFIL SERIE 25,EM VENEZIANA,EXCLUSIVE FECHADURA.FORNECIMENTO E COLOCACAO" xr:uid="{00000000-0004-0000-0D00-000033000000}"/>
    <hyperlink ref="C46" location="'12.2.1'!A1" display="PORTA DE ALUMINIO ANODIZADO EM BRONZE OU PRETO,PERFIL SERIE 25,EM VENEZIANA,EXCLUSIVE FECHADURA.FORNECIMENTO E COLOCACAO" xr:uid="{00000000-0004-0000-0D00-000034000000}"/>
    <hyperlink ref="D46" location="'12.2.1'!A1" display="PORTA DE ALUMINIO ANODIZADO EM BRONZE OU PRETO,PERFIL SERIE 25,EM VENEZIANA,EXCLUSIVE FECHADURA.FORNECIMENTO E COLOCACAO" xr:uid="{00000000-0004-0000-0D00-000035000000}"/>
    <hyperlink ref="E46" location="'12.2.1'!A1" display="PORTA DE ALUMINIO ANODIZADO EM BRONZE OU PRETO,PERFIL SERIE 25,EM VENEZIANA,EXCLUSIVE FECHADURA.FORNECIMENTO E COLOCACAO" xr:uid="{00000000-0004-0000-0D00-000036000000}"/>
    <hyperlink ref="A48" location="'12.2.1'!A1" display="------" xr:uid="{00000000-0004-0000-0D00-000037000000}"/>
    <hyperlink ref="B48" location="'12.2.1'!A1" display="------" xr:uid="{00000000-0004-0000-0D00-000038000000}"/>
    <hyperlink ref="C48" location="'12.2.1'!A1" display="------" xr:uid="{00000000-0004-0000-0D00-000039000000}"/>
    <hyperlink ref="D48" location="'12.2.1'!A1" display="------" xr:uid="{00000000-0004-0000-0D00-00003A000000}"/>
    <hyperlink ref="E48" location="'12.2.1'!A1" display="------" xr:uid="{00000000-0004-0000-0D00-00003B000000}"/>
  </hyperlinks>
  <pageMargins left="0.511811024" right="0.511811024" top="0.78740157499999996" bottom="0.78740157499999996" header="0.31496062000000002" footer="0.31496062000000002"/>
  <tableParts count="4">
    <tablePart r:id="rId1"/>
    <tablePart r:id="rId2"/>
    <tablePart r:id="rId3"/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20</v>
      </c>
      <c r="B1" s="20" t="s">
        <v>20</v>
      </c>
      <c r="C1" s="20" t="s">
        <v>20</v>
      </c>
      <c r="D1" s="20" t="s">
        <v>20</v>
      </c>
      <c r="E1" s="20" t="s">
        <v>20</v>
      </c>
    </row>
    <row r="2" spans="1:5" x14ac:dyDescent="0.25">
      <c r="A2" s="20" t="s">
        <v>20</v>
      </c>
      <c r="B2" s="20" t="s">
        <v>20</v>
      </c>
      <c r="C2" s="20" t="s">
        <v>20</v>
      </c>
      <c r="D2" s="20" t="s">
        <v>20</v>
      </c>
      <c r="E2" s="20" t="s">
        <v>20</v>
      </c>
    </row>
    <row r="4" spans="1:5" x14ac:dyDescent="0.25">
      <c r="A4" s="15" t="s">
        <v>86</v>
      </c>
      <c r="B4" s="15" t="s">
        <v>86</v>
      </c>
      <c r="C4" s="15" t="s">
        <v>86</v>
      </c>
      <c r="D4" s="15" t="s">
        <v>86</v>
      </c>
      <c r="E4" s="15" t="s">
        <v>86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89</v>
      </c>
      <c r="D7" s="8" t="s">
        <v>131</v>
      </c>
      <c r="E7" s="8">
        <v>1</v>
      </c>
    </row>
    <row r="8" spans="1:5" ht="24.75" x14ac:dyDescent="0.25">
      <c r="A8" s="8" t="s">
        <v>112</v>
      </c>
      <c r="B8" s="8" t="s">
        <v>72</v>
      </c>
      <c r="C8" s="8" t="s">
        <v>89</v>
      </c>
      <c r="D8" s="8" t="s">
        <v>132</v>
      </c>
      <c r="E8" s="8">
        <v>1</v>
      </c>
    </row>
    <row r="9" spans="1:5" ht="24.75" x14ac:dyDescent="0.25">
      <c r="A9" s="8" t="s">
        <v>112</v>
      </c>
      <c r="B9" s="8" t="s">
        <v>72</v>
      </c>
      <c r="C9" s="8" t="s">
        <v>89</v>
      </c>
      <c r="D9" s="8" t="s">
        <v>133</v>
      </c>
      <c r="E9" s="8">
        <v>1</v>
      </c>
    </row>
    <row r="10" spans="1:5" ht="24.75" x14ac:dyDescent="0.25">
      <c r="A10" s="8" t="s">
        <v>112</v>
      </c>
      <c r="B10" s="8" t="s">
        <v>72</v>
      </c>
      <c r="C10" s="8" t="s">
        <v>89</v>
      </c>
      <c r="D10" s="8" t="s">
        <v>134</v>
      </c>
      <c r="E10" s="8">
        <v>1</v>
      </c>
    </row>
    <row r="11" spans="1:5" ht="24.75" x14ac:dyDescent="0.25">
      <c r="A11" s="8" t="s">
        <v>112</v>
      </c>
      <c r="B11" s="8" t="s">
        <v>72</v>
      </c>
      <c r="C11" s="8" t="s">
        <v>89</v>
      </c>
      <c r="D11" s="8" t="s">
        <v>135</v>
      </c>
      <c r="E11" s="8">
        <v>1</v>
      </c>
    </row>
    <row r="12" spans="1:5" ht="24.75" x14ac:dyDescent="0.25">
      <c r="A12" s="8" t="s">
        <v>112</v>
      </c>
      <c r="B12" s="8" t="s">
        <v>72</v>
      </c>
      <c r="C12" s="8" t="s">
        <v>89</v>
      </c>
      <c r="D12" s="8" t="s">
        <v>136</v>
      </c>
      <c r="E12" s="8">
        <v>1</v>
      </c>
    </row>
    <row r="13" spans="1:5" ht="24.75" x14ac:dyDescent="0.25">
      <c r="A13" s="8" t="s">
        <v>112</v>
      </c>
      <c r="B13" s="8" t="s">
        <v>72</v>
      </c>
      <c r="C13" s="8" t="s">
        <v>89</v>
      </c>
      <c r="D13" s="8" t="s">
        <v>137</v>
      </c>
      <c r="E13" s="8">
        <v>1</v>
      </c>
    </row>
    <row r="14" spans="1:5" ht="24.75" x14ac:dyDescent="0.25">
      <c r="A14" s="8" t="s">
        <v>112</v>
      </c>
      <c r="B14" s="8" t="s">
        <v>72</v>
      </c>
      <c r="C14" s="8" t="s">
        <v>89</v>
      </c>
      <c r="D14" s="8" t="s">
        <v>138</v>
      </c>
      <c r="E14" s="8">
        <v>1</v>
      </c>
    </row>
    <row r="15" spans="1:5" ht="24.75" x14ac:dyDescent="0.25">
      <c r="A15" s="8" t="s">
        <v>112</v>
      </c>
      <c r="B15" s="8" t="s">
        <v>72</v>
      </c>
      <c r="C15" s="8" t="s">
        <v>89</v>
      </c>
      <c r="D15" s="8" t="s">
        <v>139</v>
      </c>
      <c r="E15" s="8">
        <v>1</v>
      </c>
    </row>
    <row r="16" spans="1:5" ht="24.75" x14ac:dyDescent="0.25">
      <c r="A16" s="8" t="s">
        <v>112</v>
      </c>
      <c r="B16" s="8" t="s">
        <v>72</v>
      </c>
      <c r="C16" s="8" t="s">
        <v>89</v>
      </c>
      <c r="D16" s="8" t="s">
        <v>140</v>
      </c>
      <c r="E16" s="8">
        <v>1</v>
      </c>
    </row>
    <row r="17" spans="1:5" ht="24.75" x14ac:dyDescent="0.25">
      <c r="A17" s="8" t="s">
        <v>112</v>
      </c>
      <c r="B17" s="8" t="s">
        <v>72</v>
      </c>
      <c r="C17" s="8" t="s">
        <v>89</v>
      </c>
      <c r="D17" s="8" t="s">
        <v>141</v>
      </c>
      <c r="E17" s="8">
        <v>1</v>
      </c>
    </row>
    <row r="18" spans="1:5" x14ac:dyDescent="0.25">
      <c r="A18" s="1" t="s">
        <v>65</v>
      </c>
      <c r="B18" s="1" t="s">
        <v>65</v>
      </c>
      <c r="C18" s="1">
        <f>SUBTOTAL(103,Elements12_2_21[Elemento])</f>
        <v>11</v>
      </c>
      <c r="D18" s="1" t="s">
        <v>65</v>
      </c>
      <c r="E18" s="1">
        <f>SUBTOTAL(109,Elements12_2_21[Totais:])</f>
        <v>11</v>
      </c>
    </row>
  </sheetData>
  <mergeCells count="3">
    <mergeCell ref="A1:E2"/>
    <mergeCell ref="A4:E4"/>
    <mergeCell ref="A5:E5"/>
  </mergeCells>
  <hyperlinks>
    <hyperlink ref="A1" location="'12.2.2'!A1" display="PORTA DE MADEIRA DE LEI EM COMPENSADO DE 90X210X3,5CM FOLHEA DA NAS 2 FACES,ADUELA DE 13X3CM E ALIZARES DE 5X2CM,EXCLUSIV E FERRAGENS.FORNECIMENTO E COLOCACAO 3%-DESGASTE DE FERRAMENTAS E EPI" xr:uid="{00000000-0004-0000-0E00-000000000000}"/>
    <hyperlink ref="B1" location="'12.2.2'!A1" display="PORTA DE MADEIRA DE LEI EM COMPENSADO DE 90X210X3,5CM FOLHEA DA NAS 2 FACES,ADUELA DE 13X3CM E ALIZARES DE 5X2CM,EXCLUSIV E FERRAGENS.FORNECIMENTO E COLOCACAO 3%-DESGASTE DE FERRAMENTAS E EPI" xr:uid="{00000000-0004-0000-0E00-000001000000}"/>
    <hyperlink ref="C1" location="'12.2.2'!A1" display="PORTA DE MADEIRA DE LEI EM COMPENSADO DE 90X210X3,5CM FOLHEA DA NAS 2 FACES,ADUELA DE 13X3CM E ALIZARES DE 5X2CM,EXCLUSIV E FERRAGENS.FORNECIMENTO E COLOCACAO 3%-DESGASTE DE FERRAMENTAS E EPI" xr:uid="{00000000-0004-0000-0E00-000002000000}"/>
    <hyperlink ref="D1" location="'12.2.2'!A1" display="PORTA DE MADEIRA DE LEI EM COMPENSADO DE 90X210X3,5CM FOLHEA DA NAS 2 FACES,ADUELA DE 13X3CM E ALIZARES DE 5X2CM,EXCLUSIV E FERRAGENS.FORNECIMENTO E COLOCACAO 3%-DESGASTE DE FERRAMENTAS E EPI" xr:uid="{00000000-0004-0000-0E00-000003000000}"/>
    <hyperlink ref="E1" location="'12.2.2'!A1" display="PORTA DE MADEIRA DE LEI EM COMPENSADO DE 90X210X3,5CM FOLHEA DA NAS 2 FACES,ADUELA DE 13X3CM E ALIZARES DE 5X2CM,EXCLUSIV E FERRAGENS.FORNECIMENTO E COLOCACAO 3%-DESGASTE DE FERRAMENTAS E EPI" xr:uid="{00000000-0004-0000-0E00-000004000000}"/>
    <hyperlink ref="A2" location="'12.2.2'!A1" display="PORTA DE MADEIRA DE LEI EM COMPENSADO DE 90X210X3,5CM FOLHEA DA NAS 2 FACES,ADUELA DE 13X3CM E ALIZARES DE 5X2CM,EXCLUSIV E FERRAGENS.FORNECIMENTO E COLOCACAO 3%-DESGASTE DE FERRAMENTAS E EPI" xr:uid="{00000000-0004-0000-0E00-000005000000}"/>
    <hyperlink ref="B2" location="'12.2.2'!A1" display="PORTA DE MADEIRA DE LEI EM COMPENSADO DE 90X210X3,5CM FOLHEA DA NAS 2 FACES,ADUELA DE 13X3CM E ALIZARES DE 5X2CM,EXCLUSIV E FERRAGENS.FORNECIMENTO E COLOCACAO 3%-DESGASTE DE FERRAMENTAS E EPI" xr:uid="{00000000-0004-0000-0E00-000006000000}"/>
    <hyperlink ref="C2" location="'12.2.2'!A1" display="PORTA DE MADEIRA DE LEI EM COMPENSADO DE 90X210X3,5CM FOLHEA DA NAS 2 FACES,ADUELA DE 13X3CM E ALIZARES DE 5X2CM,EXCLUSIV E FERRAGENS.FORNECIMENTO E COLOCACAO 3%-DESGASTE DE FERRAMENTAS E EPI" xr:uid="{00000000-0004-0000-0E00-000007000000}"/>
    <hyperlink ref="D2" location="'12.2.2'!A1" display="PORTA DE MADEIRA DE LEI EM COMPENSADO DE 90X210X3,5CM FOLHEA DA NAS 2 FACES,ADUELA DE 13X3CM E ALIZARES DE 5X2CM,EXCLUSIV E FERRAGENS.FORNECIMENTO E COLOCACAO 3%-DESGASTE DE FERRAMENTAS E EPI" xr:uid="{00000000-0004-0000-0E00-000008000000}"/>
    <hyperlink ref="E2" location="'12.2.2'!A1" display="PORTA DE MADEIRA DE LEI EM COMPENSADO DE 90X210X3,5CM FOLHEA DA NAS 2 FACES,ADUELA DE 13X3CM E ALIZARES DE 5X2CM,EXCLUSIV E FERRAGENS.FORNECIMENTO E COLOCACAO 3%-DESGASTE DE FERRAMENTAS E EPI" xr:uid="{00000000-0004-0000-0E00-000009000000}"/>
    <hyperlink ref="A4" location="'12.2.2'!A1" display="Portas (_BATENTE_)" xr:uid="{00000000-0004-0000-0E00-00000A000000}"/>
    <hyperlink ref="B4" location="'12.2.2'!A1" display="Portas (_BATENTE_)" xr:uid="{00000000-0004-0000-0E00-00000B000000}"/>
    <hyperlink ref="C4" location="'12.2.2'!A1" display="Portas (_BATENTE_)" xr:uid="{00000000-0004-0000-0E00-00000C000000}"/>
    <hyperlink ref="D4" location="'12.2.2'!A1" display="Portas (_BATENTE_)" xr:uid="{00000000-0004-0000-0E00-00000D000000}"/>
    <hyperlink ref="E4" location="'12.2.2'!A1" display="Portas (_BATENTE_)" xr:uid="{00000000-0004-0000-0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25</v>
      </c>
      <c r="B1" s="20" t="s">
        <v>25</v>
      </c>
      <c r="C1" s="20" t="s">
        <v>25</v>
      </c>
      <c r="D1" s="20" t="s">
        <v>25</v>
      </c>
      <c r="E1" s="20" t="s">
        <v>25</v>
      </c>
    </row>
    <row r="2" spans="1:5" x14ac:dyDescent="0.25">
      <c r="A2" s="20" t="s">
        <v>25</v>
      </c>
      <c r="B2" s="20" t="s">
        <v>25</v>
      </c>
      <c r="C2" s="20" t="s">
        <v>25</v>
      </c>
      <c r="D2" s="20" t="s">
        <v>25</v>
      </c>
      <c r="E2" s="20" t="s">
        <v>25</v>
      </c>
    </row>
    <row r="4" spans="1:5" x14ac:dyDescent="0.25">
      <c r="A4" s="15" t="s">
        <v>86</v>
      </c>
      <c r="B4" s="15" t="s">
        <v>86</v>
      </c>
      <c r="C4" s="15" t="s">
        <v>86</v>
      </c>
      <c r="D4" s="15" t="s">
        <v>86</v>
      </c>
      <c r="E4" s="15" t="s">
        <v>86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89</v>
      </c>
      <c r="D7" s="8" t="s">
        <v>131</v>
      </c>
      <c r="E7" s="8">
        <v>1</v>
      </c>
    </row>
    <row r="8" spans="1:5" ht="24.75" x14ac:dyDescent="0.25">
      <c r="A8" s="8" t="s">
        <v>112</v>
      </c>
      <c r="B8" s="8" t="s">
        <v>72</v>
      </c>
      <c r="C8" s="8" t="s">
        <v>89</v>
      </c>
      <c r="D8" s="8" t="s">
        <v>132</v>
      </c>
      <c r="E8" s="8">
        <v>1</v>
      </c>
    </row>
    <row r="9" spans="1:5" ht="24.75" x14ac:dyDescent="0.25">
      <c r="A9" s="8" t="s">
        <v>112</v>
      </c>
      <c r="B9" s="8" t="s">
        <v>72</v>
      </c>
      <c r="C9" s="8" t="s">
        <v>89</v>
      </c>
      <c r="D9" s="8" t="s">
        <v>133</v>
      </c>
      <c r="E9" s="8">
        <v>1</v>
      </c>
    </row>
    <row r="10" spans="1:5" ht="24.75" x14ac:dyDescent="0.25">
      <c r="A10" s="8" t="s">
        <v>112</v>
      </c>
      <c r="B10" s="8" t="s">
        <v>72</v>
      </c>
      <c r="C10" s="8" t="s">
        <v>89</v>
      </c>
      <c r="D10" s="8" t="s">
        <v>134</v>
      </c>
      <c r="E10" s="8">
        <v>1</v>
      </c>
    </row>
    <row r="11" spans="1:5" ht="24.75" x14ac:dyDescent="0.25">
      <c r="A11" s="8" t="s">
        <v>112</v>
      </c>
      <c r="B11" s="8" t="s">
        <v>72</v>
      </c>
      <c r="C11" s="8" t="s">
        <v>89</v>
      </c>
      <c r="D11" s="8" t="s">
        <v>135</v>
      </c>
      <c r="E11" s="8">
        <v>1</v>
      </c>
    </row>
    <row r="12" spans="1:5" ht="24.75" x14ac:dyDescent="0.25">
      <c r="A12" s="8" t="s">
        <v>112</v>
      </c>
      <c r="B12" s="8" t="s">
        <v>72</v>
      </c>
      <c r="C12" s="8" t="s">
        <v>89</v>
      </c>
      <c r="D12" s="8" t="s">
        <v>136</v>
      </c>
      <c r="E12" s="8">
        <v>1</v>
      </c>
    </row>
    <row r="13" spans="1:5" ht="24.75" x14ac:dyDescent="0.25">
      <c r="A13" s="8" t="s">
        <v>112</v>
      </c>
      <c r="B13" s="8" t="s">
        <v>72</v>
      </c>
      <c r="C13" s="8" t="s">
        <v>89</v>
      </c>
      <c r="D13" s="8" t="s">
        <v>137</v>
      </c>
      <c r="E13" s="8">
        <v>1</v>
      </c>
    </row>
    <row r="14" spans="1:5" ht="24.75" x14ac:dyDescent="0.25">
      <c r="A14" s="8" t="s">
        <v>112</v>
      </c>
      <c r="B14" s="8" t="s">
        <v>72</v>
      </c>
      <c r="C14" s="8" t="s">
        <v>89</v>
      </c>
      <c r="D14" s="8" t="s">
        <v>138</v>
      </c>
      <c r="E14" s="8">
        <v>1</v>
      </c>
    </row>
    <row r="15" spans="1:5" ht="24.75" x14ac:dyDescent="0.25">
      <c r="A15" s="8" t="s">
        <v>112</v>
      </c>
      <c r="B15" s="8" t="s">
        <v>72</v>
      </c>
      <c r="C15" s="8" t="s">
        <v>89</v>
      </c>
      <c r="D15" s="8" t="s">
        <v>139</v>
      </c>
      <c r="E15" s="8">
        <v>1</v>
      </c>
    </row>
    <row r="16" spans="1:5" ht="24.75" x14ac:dyDescent="0.25">
      <c r="A16" s="8" t="s">
        <v>112</v>
      </c>
      <c r="B16" s="8" t="s">
        <v>72</v>
      </c>
      <c r="C16" s="8" t="s">
        <v>89</v>
      </c>
      <c r="D16" s="8" t="s">
        <v>140</v>
      </c>
      <c r="E16" s="8">
        <v>1</v>
      </c>
    </row>
    <row r="17" spans="1:5" ht="24.75" x14ac:dyDescent="0.25">
      <c r="A17" s="8" t="s">
        <v>112</v>
      </c>
      <c r="B17" s="8" t="s">
        <v>72</v>
      </c>
      <c r="C17" s="8" t="s">
        <v>89</v>
      </c>
      <c r="D17" s="8" t="s">
        <v>141</v>
      </c>
      <c r="E17" s="8">
        <v>1</v>
      </c>
    </row>
    <row r="18" spans="1:5" x14ac:dyDescent="0.25">
      <c r="A18" s="1" t="s">
        <v>65</v>
      </c>
      <c r="B18" s="1" t="s">
        <v>65</v>
      </c>
      <c r="C18" s="1">
        <f>SUBTOTAL(103,Elements12_2_31[Elemento])</f>
        <v>11</v>
      </c>
      <c r="D18" s="1" t="s">
        <v>65</v>
      </c>
      <c r="E18" s="1">
        <f>SUBTOTAL(109,Elements12_2_31[Totais:])</f>
        <v>11</v>
      </c>
    </row>
  </sheetData>
  <mergeCells count="3">
    <mergeCell ref="A1:E2"/>
    <mergeCell ref="A4:E4"/>
    <mergeCell ref="A5:E5"/>
  </mergeCells>
  <hyperlinks>
    <hyperlink ref="A1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0000000}"/>
    <hyperlink ref="B1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1000000}"/>
    <hyperlink ref="C1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2000000}"/>
    <hyperlink ref="D1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3000000}"/>
    <hyperlink ref="E1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4000000}"/>
    <hyperlink ref="A2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5000000}"/>
    <hyperlink ref="B2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6000000}"/>
    <hyperlink ref="C2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7000000}"/>
    <hyperlink ref="D2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8000000}"/>
    <hyperlink ref="E2" location="'12.2.3'!A1" display="FERRAGENS P/PORTA MADEIRA,CORRER,1 FOLHA,CONSTANDO FORN.S/CO LOC.(ESTA INCLUIDA FORN.COLOC.ESQUADRIAS),DE:-FECHADURA EMBU TIR,BICO DE PAPAGAIO,C/CHAVE BIPARTIDA,METAL C/ACABAMENTO CR OMADO;-2,00M DE TRILHO SUPERIOR ”U”,ALUMINIO;-2 ROLDANAS;-2 PINOS GUIA,A" xr:uid="{00000000-0004-0000-0F00-000009000000}"/>
    <hyperlink ref="A4" location="'12.2.3'!A1" display="Portas (_BATENTE_)" xr:uid="{00000000-0004-0000-0F00-00000A000000}"/>
    <hyperlink ref="B4" location="'12.2.3'!A1" display="Portas (_BATENTE_)" xr:uid="{00000000-0004-0000-0F00-00000B000000}"/>
    <hyperlink ref="C4" location="'12.2.3'!A1" display="Portas (_BATENTE_)" xr:uid="{00000000-0004-0000-0F00-00000C000000}"/>
    <hyperlink ref="D4" location="'12.2.3'!A1" display="Portas (_BATENTE_)" xr:uid="{00000000-0004-0000-0F00-00000D000000}"/>
    <hyperlink ref="E4" location="'12.2.3'!A1" display="Portas (_BATENTE_)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2"/>
  <sheetViews>
    <sheetView showGridLines="0" workbookViewId="0">
      <selection sqref="A1:E2"/>
    </sheetView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28</v>
      </c>
      <c r="B1" s="20" t="s">
        <v>28</v>
      </c>
      <c r="C1" s="20" t="s">
        <v>28</v>
      </c>
      <c r="D1" s="20" t="s">
        <v>28</v>
      </c>
      <c r="E1" s="20" t="s">
        <v>28</v>
      </c>
    </row>
    <row r="2" spans="1:5" x14ac:dyDescent="0.25">
      <c r="A2" s="20" t="s">
        <v>28</v>
      </c>
      <c r="B2" s="20" t="s">
        <v>28</v>
      </c>
      <c r="C2" s="20" t="s">
        <v>28</v>
      </c>
      <c r="D2" s="20" t="s">
        <v>28</v>
      </c>
      <c r="E2" s="20" t="s">
        <v>28</v>
      </c>
    </row>
    <row r="4" spans="1:5" x14ac:dyDescent="0.25">
      <c r="A4" s="15" t="s">
        <v>90</v>
      </c>
      <c r="B4" s="15" t="s">
        <v>90</v>
      </c>
      <c r="C4" s="15" t="s">
        <v>90</v>
      </c>
      <c r="D4" s="15" t="s">
        <v>90</v>
      </c>
      <c r="E4" s="15" t="s">
        <v>90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93</v>
      </c>
      <c r="D7" s="8" t="s">
        <v>145</v>
      </c>
      <c r="E7" s="8">
        <v>1</v>
      </c>
    </row>
    <row r="8" spans="1:5" ht="24.75" x14ac:dyDescent="0.25">
      <c r="A8" s="8" t="s">
        <v>112</v>
      </c>
      <c r="B8" s="8" t="s">
        <v>72</v>
      </c>
      <c r="C8" s="8" t="s">
        <v>93</v>
      </c>
      <c r="D8" s="8" t="s">
        <v>146</v>
      </c>
      <c r="E8" s="8">
        <v>1</v>
      </c>
    </row>
    <row r="9" spans="1:5" ht="24.75" x14ac:dyDescent="0.25">
      <c r="A9" s="8" t="s">
        <v>112</v>
      </c>
      <c r="B9" s="8" t="s">
        <v>72</v>
      </c>
      <c r="C9" s="8" t="s">
        <v>93</v>
      </c>
      <c r="D9" s="8" t="s">
        <v>147</v>
      </c>
      <c r="E9" s="8">
        <v>1</v>
      </c>
    </row>
    <row r="10" spans="1:5" ht="24.75" x14ac:dyDescent="0.25">
      <c r="A10" s="8" t="s">
        <v>112</v>
      </c>
      <c r="B10" s="8" t="s">
        <v>72</v>
      </c>
      <c r="C10" s="8" t="s">
        <v>93</v>
      </c>
      <c r="D10" s="8" t="s">
        <v>148</v>
      </c>
      <c r="E10" s="8">
        <v>1</v>
      </c>
    </row>
    <row r="11" spans="1:5" ht="24.75" x14ac:dyDescent="0.25">
      <c r="A11" s="8" t="s">
        <v>112</v>
      </c>
      <c r="B11" s="8" t="s">
        <v>72</v>
      </c>
      <c r="C11" s="8" t="s">
        <v>93</v>
      </c>
      <c r="D11" s="8" t="s">
        <v>149</v>
      </c>
      <c r="E11" s="8">
        <v>1</v>
      </c>
    </row>
    <row r="12" spans="1:5" x14ac:dyDescent="0.25">
      <c r="A12" s="1" t="s">
        <v>65</v>
      </c>
      <c r="B12" s="1" t="s">
        <v>65</v>
      </c>
      <c r="C12" s="1">
        <f>SUBTOTAL(103,Elements12_2_4134[Elemento])</f>
        <v>5</v>
      </c>
      <c r="D12" s="1" t="s">
        <v>65</v>
      </c>
      <c r="E12" s="1">
        <f>SUBTOTAL(109,Elements12_2_4134[Totais:])</f>
        <v>5</v>
      </c>
    </row>
  </sheetData>
  <mergeCells count="3">
    <mergeCell ref="A1:E2"/>
    <mergeCell ref="A4:E4"/>
    <mergeCell ref="A5:E5"/>
  </mergeCells>
  <hyperlinks>
    <hyperlink ref="A1" location="'12.2.4'!A1" display="PORTA DE MADEIRA DE LEI EM COMPENSADO DE 120X210X3,5CM,EM 2 FOLHAS,ADUELA DE 13X3CM E ALIZARES 5X2CM,EXCLUSIVE FERRAGENS .FORNECIMENTO E COLOCACAO 3%-DESGASTE DE FERRAMENTAS E EPI" xr:uid="{00000000-0004-0000-1000-000000000000}"/>
    <hyperlink ref="B1" location="'12.2.4'!A1" display="PORTA DE MADEIRA DE LEI EM COMPENSADO DE 120X210X3,5CM,EM 2 FOLHAS,ADUELA DE 13X3CM E ALIZARES 5X2CM,EXCLUSIVE FERRAGENS .FORNECIMENTO E COLOCACAO 3%-DESGASTE DE FERRAMENTAS E EPI" xr:uid="{00000000-0004-0000-1000-000001000000}"/>
    <hyperlink ref="C1" location="'12.2.4'!A1" display="PORTA DE MADEIRA DE LEI EM COMPENSADO DE 120X210X3,5CM,EM 2 FOLHAS,ADUELA DE 13X3CM E ALIZARES 5X2CM,EXCLUSIVE FERRAGENS .FORNECIMENTO E COLOCACAO 3%-DESGASTE DE FERRAMENTAS E EPI" xr:uid="{00000000-0004-0000-1000-000002000000}"/>
    <hyperlink ref="D1" location="'12.2.4'!A1" display="PORTA DE MADEIRA DE LEI EM COMPENSADO DE 120X210X3,5CM,EM 2 FOLHAS,ADUELA DE 13X3CM E ALIZARES 5X2CM,EXCLUSIVE FERRAGENS .FORNECIMENTO E COLOCACAO 3%-DESGASTE DE FERRAMENTAS E EPI" xr:uid="{00000000-0004-0000-1000-000003000000}"/>
    <hyperlink ref="E1" location="'12.2.4'!A1" display="PORTA DE MADEIRA DE LEI EM COMPENSADO DE 120X210X3,5CM,EM 2 FOLHAS,ADUELA DE 13X3CM E ALIZARES 5X2CM,EXCLUSIVE FERRAGENS .FORNECIMENTO E COLOCACAO 3%-DESGASTE DE FERRAMENTAS E EPI" xr:uid="{00000000-0004-0000-1000-000004000000}"/>
    <hyperlink ref="A2" location="'12.2.4'!A1" display="PORTA DE MADEIRA DE LEI EM COMPENSADO DE 120X210X3,5CM,EM 2 FOLHAS,ADUELA DE 13X3CM E ALIZARES 5X2CM,EXCLUSIVE FERRAGENS .FORNECIMENTO E COLOCACAO 3%-DESGASTE DE FERRAMENTAS E EPI" xr:uid="{00000000-0004-0000-1000-000005000000}"/>
    <hyperlink ref="B2" location="'12.2.4'!A1" display="PORTA DE MADEIRA DE LEI EM COMPENSADO DE 120X210X3,5CM,EM 2 FOLHAS,ADUELA DE 13X3CM E ALIZARES 5X2CM,EXCLUSIVE FERRAGENS .FORNECIMENTO E COLOCACAO 3%-DESGASTE DE FERRAMENTAS E EPI" xr:uid="{00000000-0004-0000-1000-000006000000}"/>
    <hyperlink ref="C2" location="'12.2.4'!A1" display="PORTA DE MADEIRA DE LEI EM COMPENSADO DE 120X210X3,5CM,EM 2 FOLHAS,ADUELA DE 13X3CM E ALIZARES 5X2CM,EXCLUSIVE FERRAGENS .FORNECIMENTO E COLOCACAO 3%-DESGASTE DE FERRAMENTAS E EPI" xr:uid="{00000000-0004-0000-1000-000007000000}"/>
    <hyperlink ref="D2" location="'12.2.4'!A1" display="PORTA DE MADEIRA DE LEI EM COMPENSADO DE 120X210X3,5CM,EM 2 FOLHAS,ADUELA DE 13X3CM E ALIZARES 5X2CM,EXCLUSIVE FERRAGENS .FORNECIMENTO E COLOCACAO 3%-DESGASTE DE FERRAMENTAS E EPI" xr:uid="{00000000-0004-0000-1000-000008000000}"/>
    <hyperlink ref="E2" location="'12.2.4'!A1" display="PORTA DE MADEIRA DE LEI EM COMPENSADO DE 120X210X3,5CM,EM 2 FOLHAS,ADUELA DE 13X3CM E ALIZARES 5X2CM,EXCLUSIVE FERRAGENS .FORNECIMENTO E COLOCACAO 3%-DESGASTE DE FERRAMENTAS E EPI" xr:uid="{00000000-0004-0000-1000-000009000000}"/>
    <hyperlink ref="A4" location="'12.2.4'!A1" display="Portas (a)" xr:uid="{8DEFC415-1E32-4F54-BBD0-058E8CA3AAF9}"/>
    <hyperlink ref="B4" location="'12.2.4'!A1" display="Portas (a)" xr:uid="{5839E5D9-1F3C-47BC-BF95-F0B2D6F2946E}"/>
    <hyperlink ref="C4" location="'12.2.4'!A1" display="Portas (a)" xr:uid="{D5021F59-9200-4357-813B-C3E06C322349}"/>
    <hyperlink ref="D4" location="'12.2.4'!A1" display="Portas (a)" xr:uid="{3A318FA3-0256-40F3-8E3F-2D6659DFEB61}"/>
    <hyperlink ref="E4" location="'12.2.4'!A1" display="Portas (a)" xr:uid="{101211EC-5F75-40E4-9F84-01A8D7CC11D3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31</v>
      </c>
      <c r="B1" s="20" t="s">
        <v>31</v>
      </c>
      <c r="C1" s="20" t="s">
        <v>31</v>
      </c>
      <c r="D1" s="20" t="s">
        <v>31</v>
      </c>
      <c r="E1" s="20" t="s">
        <v>31</v>
      </c>
    </row>
    <row r="2" spans="1:5" x14ac:dyDescent="0.25">
      <c r="A2" s="20" t="s">
        <v>31</v>
      </c>
      <c r="B2" s="20" t="s">
        <v>31</v>
      </c>
      <c r="C2" s="20" t="s">
        <v>31</v>
      </c>
      <c r="D2" s="20" t="s">
        <v>31</v>
      </c>
      <c r="E2" s="20" t="s">
        <v>31</v>
      </c>
    </row>
    <row r="4" spans="1:5" x14ac:dyDescent="0.25">
      <c r="A4" s="15" t="s">
        <v>95</v>
      </c>
      <c r="B4" s="15" t="s">
        <v>95</v>
      </c>
      <c r="C4" s="15" t="s">
        <v>95</v>
      </c>
      <c r="D4" s="15" t="s">
        <v>95</v>
      </c>
      <c r="E4" s="15" t="s">
        <v>95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93</v>
      </c>
      <c r="D7" s="8" t="s">
        <v>145</v>
      </c>
      <c r="E7" s="8">
        <v>1</v>
      </c>
    </row>
    <row r="8" spans="1:5" ht="24.75" x14ac:dyDescent="0.25">
      <c r="A8" s="8" t="s">
        <v>112</v>
      </c>
      <c r="B8" s="8" t="s">
        <v>72</v>
      </c>
      <c r="C8" s="8" t="s">
        <v>93</v>
      </c>
      <c r="D8" s="8" t="s">
        <v>146</v>
      </c>
      <c r="E8" s="8">
        <v>1</v>
      </c>
    </row>
    <row r="9" spans="1:5" ht="24.75" x14ac:dyDescent="0.25">
      <c r="A9" s="8" t="s">
        <v>112</v>
      </c>
      <c r="B9" s="8" t="s">
        <v>72</v>
      </c>
      <c r="C9" s="8" t="s">
        <v>93</v>
      </c>
      <c r="D9" s="8" t="s">
        <v>147</v>
      </c>
      <c r="E9" s="8">
        <v>1</v>
      </c>
    </row>
    <row r="10" spans="1:5" ht="24.75" x14ac:dyDescent="0.25">
      <c r="A10" s="8" t="s">
        <v>112</v>
      </c>
      <c r="B10" s="8" t="s">
        <v>72</v>
      </c>
      <c r="C10" s="8" t="s">
        <v>93</v>
      </c>
      <c r="D10" s="8" t="s">
        <v>148</v>
      </c>
      <c r="E10" s="8">
        <v>1</v>
      </c>
    </row>
    <row r="11" spans="1:5" ht="24.75" x14ac:dyDescent="0.25">
      <c r="A11" s="8" t="s">
        <v>112</v>
      </c>
      <c r="B11" s="8" t="s">
        <v>72</v>
      </c>
      <c r="C11" s="8" t="s">
        <v>93</v>
      </c>
      <c r="D11" s="8" t="s">
        <v>149</v>
      </c>
      <c r="E11" s="8">
        <v>1</v>
      </c>
    </row>
    <row r="12" spans="1:5" x14ac:dyDescent="0.25">
      <c r="A12" s="1" t="s">
        <v>65</v>
      </c>
      <c r="B12" s="1" t="s">
        <v>65</v>
      </c>
      <c r="C12" s="1">
        <f>SUBTOTAL(103,Elements12_2_51[Elemento])</f>
        <v>5</v>
      </c>
      <c r="D12" s="1" t="s">
        <v>65</v>
      </c>
      <c r="E12" s="1">
        <f>SUBTOTAL(109,Elements12_2_51[Totais:])</f>
        <v>5</v>
      </c>
    </row>
  </sheetData>
  <mergeCells count="3">
    <mergeCell ref="A1:E2"/>
    <mergeCell ref="A4:E4"/>
    <mergeCell ref="A5:E5"/>
  </mergeCells>
  <hyperlinks>
    <hyperlink ref="A1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0000000}"/>
    <hyperlink ref="B1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1000000}"/>
    <hyperlink ref="C1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2000000}"/>
    <hyperlink ref="D1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3000000}"/>
    <hyperlink ref="E1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4000000}"/>
    <hyperlink ref="A2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5000000}"/>
    <hyperlink ref="B2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6000000}"/>
    <hyperlink ref="C2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7000000}"/>
    <hyperlink ref="D2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8000000}"/>
    <hyperlink ref="E2" location="'12.2.5'!A1" display="FERRAGENS P/PORTA DE MADEIRA,DE 1 FOLHA DE ABRIR,ENTRADA DE SERVICO,CONSTANDO DE FORN.S/COLOC.(ESTA INCLUIDA NO FORN.COL OC.DAS ESQUADRIAS),DE:-FECHADURA DE EMBUTIR EM METAL C/ACABA MENTO CROMADO;-MACANETA TIPO BOLA EM METAL C/ACABAMENTO CROM ADO;-ESPELHO" xr:uid="{00000000-0004-0000-1100-000009000000}"/>
    <hyperlink ref="A4" location="'12.2.5'!A1" display="Portas" xr:uid="{00000000-0004-0000-1100-00000A000000}"/>
    <hyperlink ref="B4" location="'12.2.5'!A1" display="Portas" xr:uid="{00000000-0004-0000-1100-00000B000000}"/>
    <hyperlink ref="C4" location="'12.2.5'!A1" display="Portas" xr:uid="{00000000-0004-0000-1100-00000C000000}"/>
    <hyperlink ref="D4" location="'12.2.5'!A1" display="Portas" xr:uid="{00000000-0004-0000-1100-00000D000000}"/>
    <hyperlink ref="E4" location="'12.2.5'!A1" display="Portas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3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35</v>
      </c>
      <c r="B1" s="20" t="s">
        <v>35</v>
      </c>
      <c r="C1" s="20" t="s">
        <v>35</v>
      </c>
      <c r="D1" s="20" t="s">
        <v>35</v>
      </c>
      <c r="E1" s="20" t="s">
        <v>35</v>
      </c>
    </row>
    <row r="2" spans="1:5" x14ac:dyDescent="0.25">
      <c r="A2" s="20" t="s">
        <v>35</v>
      </c>
      <c r="B2" s="20" t="s">
        <v>35</v>
      </c>
      <c r="C2" s="20" t="s">
        <v>35</v>
      </c>
      <c r="D2" s="20" t="s">
        <v>35</v>
      </c>
      <c r="E2" s="20" t="s">
        <v>35</v>
      </c>
    </row>
    <row r="4" spans="1:5" x14ac:dyDescent="0.25">
      <c r="A4" s="15" t="s">
        <v>86</v>
      </c>
      <c r="B4" s="15" t="s">
        <v>86</v>
      </c>
      <c r="C4" s="15" t="s">
        <v>86</v>
      </c>
      <c r="D4" s="15" t="s">
        <v>86</v>
      </c>
      <c r="E4" s="15" t="s">
        <v>86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89</v>
      </c>
      <c r="D7" s="8" t="s">
        <v>131</v>
      </c>
      <c r="E7" s="8">
        <v>1</v>
      </c>
    </row>
    <row r="8" spans="1:5" ht="24.75" x14ac:dyDescent="0.25">
      <c r="A8" s="8" t="s">
        <v>112</v>
      </c>
      <c r="B8" s="8" t="s">
        <v>72</v>
      </c>
      <c r="C8" s="8" t="s">
        <v>89</v>
      </c>
      <c r="D8" s="8" t="s">
        <v>132</v>
      </c>
      <c r="E8" s="8">
        <v>1</v>
      </c>
    </row>
    <row r="9" spans="1:5" ht="24.75" x14ac:dyDescent="0.25">
      <c r="A9" s="8" t="s">
        <v>112</v>
      </c>
      <c r="B9" s="8" t="s">
        <v>72</v>
      </c>
      <c r="C9" s="8" t="s">
        <v>89</v>
      </c>
      <c r="D9" s="8" t="s">
        <v>133</v>
      </c>
      <c r="E9" s="8">
        <v>1</v>
      </c>
    </row>
    <row r="10" spans="1:5" ht="24.75" x14ac:dyDescent="0.25">
      <c r="A10" s="8" t="s">
        <v>112</v>
      </c>
      <c r="B10" s="8" t="s">
        <v>72</v>
      </c>
      <c r="C10" s="8" t="s">
        <v>89</v>
      </c>
      <c r="D10" s="8" t="s">
        <v>134</v>
      </c>
      <c r="E10" s="8">
        <v>1</v>
      </c>
    </row>
    <row r="11" spans="1:5" ht="24.75" x14ac:dyDescent="0.25">
      <c r="A11" s="8" t="s">
        <v>112</v>
      </c>
      <c r="B11" s="8" t="s">
        <v>72</v>
      </c>
      <c r="C11" s="8" t="s">
        <v>89</v>
      </c>
      <c r="D11" s="8" t="s">
        <v>135</v>
      </c>
      <c r="E11" s="8">
        <v>1</v>
      </c>
    </row>
    <row r="12" spans="1:5" ht="24.75" x14ac:dyDescent="0.25">
      <c r="A12" s="8" t="s">
        <v>112</v>
      </c>
      <c r="B12" s="8" t="s">
        <v>72</v>
      </c>
      <c r="C12" s="8" t="s">
        <v>89</v>
      </c>
      <c r="D12" s="8" t="s">
        <v>136</v>
      </c>
      <c r="E12" s="8">
        <v>1</v>
      </c>
    </row>
    <row r="13" spans="1:5" ht="24.75" x14ac:dyDescent="0.25">
      <c r="A13" s="8" t="s">
        <v>112</v>
      </c>
      <c r="B13" s="8" t="s">
        <v>72</v>
      </c>
      <c r="C13" s="8" t="s">
        <v>89</v>
      </c>
      <c r="D13" s="8" t="s">
        <v>137</v>
      </c>
      <c r="E13" s="8">
        <v>1</v>
      </c>
    </row>
    <row r="14" spans="1:5" ht="24.75" x14ac:dyDescent="0.25">
      <c r="A14" s="8" t="s">
        <v>112</v>
      </c>
      <c r="B14" s="8" t="s">
        <v>72</v>
      </c>
      <c r="C14" s="8" t="s">
        <v>89</v>
      </c>
      <c r="D14" s="8" t="s">
        <v>138</v>
      </c>
      <c r="E14" s="8">
        <v>1</v>
      </c>
    </row>
    <row r="15" spans="1:5" ht="24.75" x14ac:dyDescent="0.25">
      <c r="A15" s="8" t="s">
        <v>112</v>
      </c>
      <c r="B15" s="8" t="s">
        <v>72</v>
      </c>
      <c r="C15" s="8" t="s">
        <v>89</v>
      </c>
      <c r="D15" s="8" t="s">
        <v>139</v>
      </c>
      <c r="E15" s="8">
        <v>1</v>
      </c>
    </row>
    <row r="16" spans="1:5" ht="24.75" x14ac:dyDescent="0.25">
      <c r="A16" s="8" t="s">
        <v>112</v>
      </c>
      <c r="B16" s="8" t="s">
        <v>72</v>
      </c>
      <c r="C16" s="8" t="s">
        <v>89</v>
      </c>
      <c r="D16" s="8" t="s">
        <v>140</v>
      </c>
      <c r="E16" s="8">
        <v>1</v>
      </c>
    </row>
    <row r="17" spans="1:5" ht="24.75" x14ac:dyDescent="0.25">
      <c r="A17" s="8" t="s">
        <v>112</v>
      </c>
      <c r="B17" s="8" t="s">
        <v>72</v>
      </c>
      <c r="C17" s="8" t="s">
        <v>89</v>
      </c>
      <c r="D17" s="8" t="s">
        <v>141</v>
      </c>
      <c r="E17" s="8">
        <v>1</v>
      </c>
    </row>
    <row r="18" spans="1:5" x14ac:dyDescent="0.25">
      <c r="A18" s="1" t="s">
        <v>65</v>
      </c>
      <c r="B18" s="1" t="s">
        <v>65</v>
      </c>
      <c r="C18" s="1">
        <f>SUBTOTAL(103,Elements12_2_61[Elemento])</f>
        <v>11</v>
      </c>
      <c r="D18" s="1" t="s">
        <v>65</v>
      </c>
      <c r="E18" s="1">
        <f>SUBTOTAL(109,Elements12_2_61[Totais:])</f>
        <v>11</v>
      </c>
    </row>
    <row r="21" spans="1:5" x14ac:dyDescent="0.25">
      <c r="A21" s="20" t="s">
        <v>35</v>
      </c>
      <c r="B21" s="20" t="s">
        <v>35</v>
      </c>
      <c r="C21" s="20" t="s">
        <v>35</v>
      </c>
      <c r="D21" s="20" t="s">
        <v>35</v>
      </c>
      <c r="E21" s="20" t="s">
        <v>35</v>
      </c>
    </row>
    <row r="22" spans="1:5" x14ac:dyDescent="0.25">
      <c r="A22" s="20" t="s">
        <v>35</v>
      </c>
      <c r="B22" s="20" t="s">
        <v>35</v>
      </c>
      <c r="C22" s="20" t="s">
        <v>35</v>
      </c>
      <c r="D22" s="20" t="s">
        <v>35</v>
      </c>
      <c r="E22" s="20" t="s">
        <v>35</v>
      </c>
    </row>
    <row r="24" spans="1:5" x14ac:dyDescent="0.25">
      <c r="A24" s="15" t="s">
        <v>95</v>
      </c>
      <c r="B24" s="15" t="s">
        <v>95</v>
      </c>
      <c r="C24" s="15" t="s">
        <v>95</v>
      </c>
      <c r="D24" s="15" t="s">
        <v>95</v>
      </c>
      <c r="E24" s="15" t="s">
        <v>95</v>
      </c>
    </row>
    <row r="25" spans="1:5" x14ac:dyDescent="0.25">
      <c r="A25" s="21" t="s">
        <v>65</v>
      </c>
      <c r="B25" s="21" t="s">
        <v>65</v>
      </c>
      <c r="C25" s="21" t="s">
        <v>65</v>
      </c>
      <c r="D25" s="21" t="s">
        <v>65</v>
      </c>
      <c r="E25" s="21" t="s">
        <v>65</v>
      </c>
    </row>
    <row r="26" spans="1:5" x14ac:dyDescent="0.25">
      <c r="A26" s="7" t="s">
        <v>107</v>
      </c>
      <c r="B26" s="7" t="s">
        <v>108</v>
      </c>
      <c r="C26" s="7" t="s">
        <v>109</v>
      </c>
      <c r="D26" s="7" t="s">
        <v>110</v>
      </c>
      <c r="E26" s="7" t="s">
        <v>111</v>
      </c>
    </row>
    <row r="27" spans="1:5" ht="24.75" x14ac:dyDescent="0.25">
      <c r="A27" s="8" t="s">
        <v>112</v>
      </c>
      <c r="B27" s="8" t="s">
        <v>72</v>
      </c>
      <c r="C27" s="8" t="s">
        <v>93</v>
      </c>
      <c r="D27" s="8" t="s">
        <v>145</v>
      </c>
      <c r="E27" s="8">
        <v>1</v>
      </c>
    </row>
    <row r="28" spans="1:5" ht="24.75" x14ac:dyDescent="0.25">
      <c r="A28" s="8" t="s">
        <v>112</v>
      </c>
      <c r="B28" s="8" t="s">
        <v>72</v>
      </c>
      <c r="C28" s="8" t="s">
        <v>93</v>
      </c>
      <c r="D28" s="8" t="s">
        <v>146</v>
      </c>
      <c r="E28" s="8">
        <v>1</v>
      </c>
    </row>
    <row r="29" spans="1:5" ht="24.75" x14ac:dyDescent="0.25">
      <c r="A29" s="8" t="s">
        <v>112</v>
      </c>
      <c r="B29" s="8" t="s">
        <v>72</v>
      </c>
      <c r="C29" s="8" t="s">
        <v>93</v>
      </c>
      <c r="D29" s="8" t="s">
        <v>147</v>
      </c>
      <c r="E29" s="8">
        <v>1</v>
      </c>
    </row>
    <row r="30" spans="1:5" ht="24.75" x14ac:dyDescent="0.25">
      <c r="A30" s="8" t="s">
        <v>112</v>
      </c>
      <c r="B30" s="8" t="s">
        <v>72</v>
      </c>
      <c r="C30" s="8" t="s">
        <v>93</v>
      </c>
      <c r="D30" s="8" t="s">
        <v>148</v>
      </c>
      <c r="E30" s="8">
        <v>1</v>
      </c>
    </row>
    <row r="31" spans="1:5" ht="24.75" x14ac:dyDescent="0.25">
      <c r="A31" s="8" t="s">
        <v>112</v>
      </c>
      <c r="B31" s="8" t="s">
        <v>72</v>
      </c>
      <c r="C31" s="8" t="s">
        <v>93</v>
      </c>
      <c r="D31" s="8" t="s">
        <v>149</v>
      </c>
      <c r="E31" s="8">
        <v>1</v>
      </c>
    </row>
    <row r="32" spans="1:5" x14ac:dyDescent="0.25">
      <c r="A32" s="1" t="s">
        <v>65</v>
      </c>
      <c r="B32" s="1" t="s">
        <v>65</v>
      </c>
      <c r="C32" s="1">
        <f>SUBTOTAL(103,Elements12_2_62[Elemento])</f>
        <v>5</v>
      </c>
      <c r="D32" s="1" t="s">
        <v>65</v>
      </c>
      <c r="E32" s="1">
        <f>SUBTOTAL(109,Elements12_2_62[Totais:])</f>
        <v>5</v>
      </c>
    </row>
  </sheetData>
  <mergeCells count="6">
    <mergeCell ref="A25:E25"/>
    <mergeCell ref="A1:E2"/>
    <mergeCell ref="A4:E4"/>
    <mergeCell ref="A5:E5"/>
    <mergeCell ref="A21:E22"/>
    <mergeCell ref="A24:E24"/>
  </mergeCells>
  <hyperlinks>
    <hyperlink ref="A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0000000}"/>
    <hyperlink ref="B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1000000}"/>
    <hyperlink ref="C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2000000}"/>
    <hyperlink ref="D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3000000}"/>
    <hyperlink ref="E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4000000}"/>
    <hyperlink ref="A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5000000}"/>
    <hyperlink ref="B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6000000}"/>
    <hyperlink ref="C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7000000}"/>
    <hyperlink ref="D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8000000}"/>
    <hyperlink ref="E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9000000}"/>
    <hyperlink ref="A4" location="'12.2.6'!A1" display="Portas (_BATENTE_)" xr:uid="{00000000-0004-0000-1200-00000A000000}"/>
    <hyperlink ref="B4" location="'12.2.6'!A1" display="Portas (_BATENTE_)" xr:uid="{00000000-0004-0000-1200-00000B000000}"/>
    <hyperlink ref="C4" location="'12.2.6'!A1" display="Portas (_BATENTE_)" xr:uid="{00000000-0004-0000-1200-00000C000000}"/>
    <hyperlink ref="D4" location="'12.2.6'!A1" display="Portas (_BATENTE_)" xr:uid="{00000000-0004-0000-1200-00000D000000}"/>
    <hyperlink ref="E4" location="'12.2.6'!A1" display="Portas (_BATENTE_)" xr:uid="{00000000-0004-0000-1200-00000E000000}"/>
    <hyperlink ref="A2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0F000000}"/>
    <hyperlink ref="B2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0000000}"/>
    <hyperlink ref="C2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1000000}"/>
    <hyperlink ref="D2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2000000}"/>
    <hyperlink ref="E21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3000000}"/>
    <hyperlink ref="A2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4000000}"/>
    <hyperlink ref="B2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5000000}"/>
    <hyperlink ref="C2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6000000}"/>
    <hyperlink ref="D2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7000000}"/>
    <hyperlink ref="E22" location="'12.2.6'!A1" display="FECHADURA PARA PORTAS DE MADEIRA DE BANHEIRO,CONSTANDO DE FO RNECIMENTO DAS PECAS:-FECHADURA DE EMBUTIR TIPO TRANQUETA,TR INCO REVERSIVEL,EM METAL COM ACABAMENTO CROMADO;-MACANETA TI PO ALAVANCA,EM METAL COM ACABAMENTO CROMADO;-ROSETA E TRANQU ETA,EM META" xr:uid="{00000000-0004-0000-1200-000018000000}"/>
    <hyperlink ref="A24" location="'12.2.6'!A1" display="Portas" xr:uid="{00000000-0004-0000-1200-000019000000}"/>
    <hyperlink ref="B24" location="'12.2.6'!A1" display="Portas" xr:uid="{00000000-0004-0000-1200-00001A000000}"/>
    <hyperlink ref="C24" location="'12.2.6'!A1" display="Portas" xr:uid="{00000000-0004-0000-1200-00001B000000}"/>
    <hyperlink ref="D24" location="'12.2.6'!A1" display="Portas" xr:uid="{00000000-0004-0000-1200-00001C000000}"/>
    <hyperlink ref="E24" location="'12.2.6'!A1" display="Portas" xr:uid="{00000000-0004-0000-12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>
      <selection activeCell="I2" sqref="I2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24">
        <v>161284.26</v>
      </c>
    </row>
  </sheetData>
  <hyperlinks>
    <hyperlink ref="A2" location="'Orçamento'!A1" display="12.2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66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39</v>
      </c>
      <c r="B1" s="20" t="s">
        <v>39</v>
      </c>
      <c r="C1" s="20" t="s">
        <v>39</v>
      </c>
      <c r="D1" s="20" t="s">
        <v>39</v>
      </c>
      <c r="E1" s="20" t="s">
        <v>39</v>
      </c>
    </row>
    <row r="2" spans="1:5" x14ac:dyDescent="0.25">
      <c r="A2" s="20" t="s">
        <v>39</v>
      </c>
      <c r="B2" s="20" t="s">
        <v>39</v>
      </c>
      <c r="C2" s="20" t="s">
        <v>39</v>
      </c>
      <c r="D2" s="20" t="s">
        <v>39</v>
      </c>
      <c r="E2" s="20" t="s">
        <v>39</v>
      </c>
    </row>
    <row r="4" spans="1:5" x14ac:dyDescent="0.25">
      <c r="A4" s="15" t="s">
        <v>86</v>
      </c>
      <c r="B4" s="15" t="s">
        <v>86</v>
      </c>
      <c r="C4" s="15" t="s">
        <v>86</v>
      </c>
      <c r="D4" s="15" t="s">
        <v>86</v>
      </c>
      <c r="E4" s="15" t="s">
        <v>86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89</v>
      </c>
      <c r="D7" s="8" t="s">
        <v>131</v>
      </c>
      <c r="E7" s="8">
        <v>1</v>
      </c>
    </row>
    <row r="8" spans="1:5" ht="24.75" x14ac:dyDescent="0.25">
      <c r="A8" s="8" t="s">
        <v>112</v>
      </c>
      <c r="B8" s="8" t="s">
        <v>72</v>
      </c>
      <c r="C8" s="8" t="s">
        <v>89</v>
      </c>
      <c r="D8" s="8" t="s">
        <v>132</v>
      </c>
      <c r="E8" s="8">
        <v>1</v>
      </c>
    </row>
    <row r="9" spans="1:5" ht="24.75" x14ac:dyDescent="0.25">
      <c r="A9" s="8" t="s">
        <v>112</v>
      </c>
      <c r="B9" s="8" t="s">
        <v>72</v>
      </c>
      <c r="C9" s="8" t="s">
        <v>89</v>
      </c>
      <c r="D9" s="8" t="s">
        <v>133</v>
      </c>
      <c r="E9" s="8">
        <v>1</v>
      </c>
    </row>
    <row r="10" spans="1:5" ht="24.75" x14ac:dyDescent="0.25">
      <c r="A10" s="8" t="s">
        <v>112</v>
      </c>
      <c r="B10" s="8" t="s">
        <v>72</v>
      </c>
      <c r="C10" s="8" t="s">
        <v>89</v>
      </c>
      <c r="D10" s="8" t="s">
        <v>134</v>
      </c>
      <c r="E10" s="8">
        <v>1</v>
      </c>
    </row>
    <row r="11" spans="1:5" ht="24.75" x14ac:dyDescent="0.25">
      <c r="A11" s="8" t="s">
        <v>112</v>
      </c>
      <c r="B11" s="8" t="s">
        <v>72</v>
      </c>
      <c r="C11" s="8" t="s">
        <v>89</v>
      </c>
      <c r="D11" s="8" t="s">
        <v>135</v>
      </c>
      <c r="E11" s="8">
        <v>1</v>
      </c>
    </row>
    <row r="12" spans="1:5" ht="24.75" x14ac:dyDescent="0.25">
      <c r="A12" s="8" t="s">
        <v>112</v>
      </c>
      <c r="B12" s="8" t="s">
        <v>72</v>
      </c>
      <c r="C12" s="8" t="s">
        <v>89</v>
      </c>
      <c r="D12" s="8" t="s">
        <v>136</v>
      </c>
      <c r="E12" s="8">
        <v>1</v>
      </c>
    </row>
    <row r="13" spans="1:5" ht="24.75" x14ac:dyDescent="0.25">
      <c r="A13" s="8" t="s">
        <v>112</v>
      </c>
      <c r="B13" s="8" t="s">
        <v>72</v>
      </c>
      <c r="C13" s="8" t="s">
        <v>89</v>
      </c>
      <c r="D13" s="8" t="s">
        <v>137</v>
      </c>
      <c r="E13" s="8">
        <v>1</v>
      </c>
    </row>
    <row r="14" spans="1:5" ht="24.75" x14ac:dyDescent="0.25">
      <c r="A14" s="8" t="s">
        <v>112</v>
      </c>
      <c r="B14" s="8" t="s">
        <v>72</v>
      </c>
      <c r="C14" s="8" t="s">
        <v>89</v>
      </c>
      <c r="D14" s="8" t="s">
        <v>138</v>
      </c>
      <c r="E14" s="8">
        <v>1</v>
      </c>
    </row>
    <row r="15" spans="1:5" ht="24.75" x14ac:dyDescent="0.25">
      <c r="A15" s="8" t="s">
        <v>112</v>
      </c>
      <c r="B15" s="8" t="s">
        <v>72</v>
      </c>
      <c r="C15" s="8" t="s">
        <v>89</v>
      </c>
      <c r="D15" s="8" t="s">
        <v>139</v>
      </c>
      <c r="E15" s="8">
        <v>1</v>
      </c>
    </row>
    <row r="16" spans="1:5" ht="24.75" x14ac:dyDescent="0.25">
      <c r="A16" s="8" t="s">
        <v>112</v>
      </c>
      <c r="B16" s="8" t="s">
        <v>72</v>
      </c>
      <c r="C16" s="8" t="s">
        <v>89</v>
      </c>
      <c r="D16" s="8" t="s">
        <v>140</v>
      </c>
      <c r="E16" s="8">
        <v>1</v>
      </c>
    </row>
    <row r="17" spans="1:5" ht="24.75" x14ac:dyDescent="0.25">
      <c r="A17" s="8" t="s">
        <v>112</v>
      </c>
      <c r="B17" s="8" t="s">
        <v>72</v>
      </c>
      <c r="C17" s="8" t="s">
        <v>89</v>
      </c>
      <c r="D17" s="8" t="s">
        <v>141</v>
      </c>
      <c r="E17" s="8">
        <v>1</v>
      </c>
    </row>
    <row r="18" spans="1:5" x14ac:dyDescent="0.25">
      <c r="A18" s="1" t="s">
        <v>65</v>
      </c>
      <c r="B18" s="1" t="s">
        <v>65</v>
      </c>
      <c r="C18" s="1">
        <f>SUBTOTAL(103,Elements12_2_71[Elemento])</f>
        <v>11</v>
      </c>
      <c r="D18" s="1" t="s">
        <v>65</v>
      </c>
      <c r="E18" s="1">
        <f>SUBTOTAL(109,Elements12_2_71[Totais:])</f>
        <v>11</v>
      </c>
    </row>
    <row r="21" spans="1:5" x14ac:dyDescent="0.25">
      <c r="A21" s="20" t="s">
        <v>39</v>
      </c>
      <c r="B21" s="20" t="s">
        <v>39</v>
      </c>
      <c r="C21" s="20" t="s">
        <v>39</v>
      </c>
      <c r="D21" s="20" t="s">
        <v>39</v>
      </c>
      <c r="E21" s="20" t="s">
        <v>39</v>
      </c>
    </row>
    <row r="22" spans="1:5" x14ac:dyDescent="0.25">
      <c r="A22" s="20" t="s">
        <v>39</v>
      </c>
      <c r="B22" s="20" t="s">
        <v>39</v>
      </c>
      <c r="C22" s="20" t="s">
        <v>39</v>
      </c>
      <c r="D22" s="20" t="s">
        <v>39</v>
      </c>
      <c r="E22" s="20" t="s">
        <v>39</v>
      </c>
    </row>
    <row r="24" spans="1:5" x14ac:dyDescent="0.25">
      <c r="A24" s="15" t="s">
        <v>90</v>
      </c>
      <c r="B24" s="15" t="s">
        <v>90</v>
      </c>
      <c r="C24" s="15" t="s">
        <v>90</v>
      </c>
      <c r="D24" s="15" t="s">
        <v>90</v>
      </c>
      <c r="E24" s="15" t="s">
        <v>90</v>
      </c>
    </row>
    <row r="25" spans="1:5" x14ac:dyDescent="0.25">
      <c r="A25" s="21" t="s">
        <v>65</v>
      </c>
      <c r="B25" s="21" t="s">
        <v>65</v>
      </c>
      <c r="C25" s="21" t="s">
        <v>65</v>
      </c>
      <c r="D25" s="21" t="s">
        <v>65</v>
      </c>
      <c r="E25" s="21" t="s">
        <v>65</v>
      </c>
    </row>
    <row r="26" spans="1:5" x14ac:dyDescent="0.25">
      <c r="A26" s="7" t="s">
        <v>107</v>
      </c>
      <c r="B26" s="7" t="s">
        <v>108</v>
      </c>
      <c r="C26" s="7" t="s">
        <v>109</v>
      </c>
      <c r="D26" s="7" t="s">
        <v>110</v>
      </c>
      <c r="E26" s="7" t="s">
        <v>111</v>
      </c>
    </row>
    <row r="27" spans="1:5" ht="24.75" x14ac:dyDescent="0.25">
      <c r="A27" s="8" t="s">
        <v>112</v>
      </c>
      <c r="B27" s="8" t="s">
        <v>72</v>
      </c>
      <c r="C27" s="8" t="s">
        <v>93</v>
      </c>
      <c r="D27" s="8" t="s">
        <v>142</v>
      </c>
      <c r="E27" s="8">
        <v>1</v>
      </c>
    </row>
    <row r="28" spans="1:5" ht="24.75" x14ac:dyDescent="0.25">
      <c r="A28" s="8" t="s">
        <v>112</v>
      </c>
      <c r="B28" s="8" t="s">
        <v>72</v>
      </c>
      <c r="C28" s="8" t="s">
        <v>93</v>
      </c>
      <c r="D28" s="8" t="s">
        <v>143</v>
      </c>
      <c r="E28" s="8">
        <v>1</v>
      </c>
    </row>
    <row r="29" spans="1:5" ht="24.75" x14ac:dyDescent="0.25">
      <c r="A29" s="8" t="s">
        <v>112</v>
      </c>
      <c r="B29" s="8" t="s">
        <v>72</v>
      </c>
      <c r="C29" s="8" t="s">
        <v>93</v>
      </c>
      <c r="D29" s="8" t="s">
        <v>144</v>
      </c>
      <c r="E29" s="8">
        <v>1</v>
      </c>
    </row>
    <row r="30" spans="1:5" x14ac:dyDescent="0.25">
      <c r="A30" s="1" t="s">
        <v>65</v>
      </c>
      <c r="B30" s="1" t="s">
        <v>65</v>
      </c>
      <c r="C30" s="1">
        <f>SUBTOTAL(103,Elements12_2_72[Elemento])</f>
        <v>3</v>
      </c>
      <c r="D30" s="1" t="s">
        <v>65</v>
      </c>
      <c r="E30" s="1">
        <f>SUBTOTAL(109,Elements12_2_72[Totais:])</f>
        <v>3</v>
      </c>
    </row>
    <row r="33" spans="1:5" x14ac:dyDescent="0.25">
      <c r="A33" s="20" t="s">
        <v>39</v>
      </c>
      <c r="B33" s="20" t="s">
        <v>39</v>
      </c>
      <c r="C33" s="20" t="s">
        <v>39</v>
      </c>
      <c r="D33" s="20" t="s">
        <v>39</v>
      </c>
      <c r="E33" s="20" t="s">
        <v>39</v>
      </c>
    </row>
    <row r="34" spans="1:5" x14ac:dyDescent="0.25">
      <c r="A34" s="20" t="s">
        <v>39</v>
      </c>
      <c r="B34" s="20" t="s">
        <v>39</v>
      </c>
      <c r="C34" s="20" t="s">
        <v>39</v>
      </c>
      <c r="D34" s="20" t="s">
        <v>39</v>
      </c>
      <c r="E34" s="20" t="s">
        <v>39</v>
      </c>
    </row>
    <row r="36" spans="1:5" x14ac:dyDescent="0.25">
      <c r="A36" s="15" t="s">
        <v>90</v>
      </c>
      <c r="B36" s="15" t="s">
        <v>90</v>
      </c>
      <c r="C36" s="15" t="s">
        <v>90</v>
      </c>
      <c r="D36" s="15" t="s">
        <v>90</v>
      </c>
      <c r="E36" s="15" t="s">
        <v>90</v>
      </c>
    </row>
    <row r="37" spans="1:5" x14ac:dyDescent="0.25">
      <c r="A37" s="21" t="s">
        <v>65</v>
      </c>
      <c r="B37" s="21" t="s">
        <v>65</v>
      </c>
      <c r="C37" s="21" t="s">
        <v>65</v>
      </c>
      <c r="D37" s="21" t="s">
        <v>65</v>
      </c>
      <c r="E37" s="21" t="s">
        <v>65</v>
      </c>
    </row>
    <row r="38" spans="1:5" x14ac:dyDescent="0.25">
      <c r="A38" s="7" t="s">
        <v>107</v>
      </c>
      <c r="B38" s="7" t="s">
        <v>108</v>
      </c>
      <c r="C38" s="7" t="s">
        <v>109</v>
      </c>
      <c r="D38" s="7" t="s">
        <v>110</v>
      </c>
      <c r="E38" s="7" t="s">
        <v>111</v>
      </c>
    </row>
    <row r="39" spans="1:5" ht="24.75" x14ac:dyDescent="0.25">
      <c r="A39" s="8" t="s">
        <v>112</v>
      </c>
      <c r="B39" s="8" t="s">
        <v>72</v>
      </c>
      <c r="C39" s="8" t="s">
        <v>100</v>
      </c>
      <c r="D39" s="8" t="s">
        <v>150</v>
      </c>
      <c r="E39" s="8">
        <v>1</v>
      </c>
    </row>
    <row r="40" spans="1:5" ht="24.75" x14ac:dyDescent="0.25">
      <c r="A40" s="8" t="s">
        <v>112</v>
      </c>
      <c r="B40" s="8" t="s">
        <v>72</v>
      </c>
      <c r="C40" s="8" t="s">
        <v>100</v>
      </c>
      <c r="D40" s="8" t="s">
        <v>151</v>
      </c>
      <c r="E40" s="8">
        <v>1</v>
      </c>
    </row>
    <row r="41" spans="1:5" ht="24.75" x14ac:dyDescent="0.25">
      <c r="A41" s="8" t="s">
        <v>112</v>
      </c>
      <c r="B41" s="8" t="s">
        <v>72</v>
      </c>
      <c r="C41" s="8" t="s">
        <v>100</v>
      </c>
      <c r="D41" s="8" t="s">
        <v>152</v>
      </c>
      <c r="E41" s="8">
        <v>1</v>
      </c>
    </row>
    <row r="42" spans="1:5" ht="24.75" x14ac:dyDescent="0.25">
      <c r="A42" s="8" t="s">
        <v>112</v>
      </c>
      <c r="B42" s="8" t="s">
        <v>72</v>
      </c>
      <c r="C42" s="8" t="s">
        <v>100</v>
      </c>
      <c r="D42" s="8" t="s">
        <v>153</v>
      </c>
      <c r="E42" s="8">
        <v>1</v>
      </c>
    </row>
    <row r="43" spans="1:5" ht="24.75" x14ac:dyDescent="0.25">
      <c r="A43" s="8" t="s">
        <v>112</v>
      </c>
      <c r="B43" s="8" t="s">
        <v>72</v>
      </c>
      <c r="C43" s="8" t="s">
        <v>100</v>
      </c>
      <c r="D43" s="8" t="s">
        <v>154</v>
      </c>
      <c r="E43" s="8">
        <v>1</v>
      </c>
    </row>
    <row r="44" spans="1:5" ht="24.75" x14ac:dyDescent="0.25">
      <c r="A44" s="8" t="s">
        <v>112</v>
      </c>
      <c r="B44" s="8" t="s">
        <v>72</v>
      </c>
      <c r="C44" s="8" t="s">
        <v>100</v>
      </c>
      <c r="D44" s="8" t="s">
        <v>155</v>
      </c>
      <c r="E44" s="8">
        <v>1</v>
      </c>
    </row>
    <row r="45" spans="1:5" ht="24.75" x14ac:dyDescent="0.25">
      <c r="A45" s="8" t="s">
        <v>112</v>
      </c>
      <c r="B45" s="8" t="s">
        <v>72</v>
      </c>
      <c r="C45" s="8" t="s">
        <v>100</v>
      </c>
      <c r="D45" s="8" t="s">
        <v>156</v>
      </c>
      <c r="E45" s="8">
        <v>1</v>
      </c>
    </row>
    <row r="46" spans="1:5" ht="24.75" x14ac:dyDescent="0.25">
      <c r="A46" s="8" t="s">
        <v>112</v>
      </c>
      <c r="B46" s="8" t="s">
        <v>72</v>
      </c>
      <c r="C46" s="8" t="s">
        <v>100</v>
      </c>
      <c r="D46" s="8" t="s">
        <v>157</v>
      </c>
      <c r="E46" s="8">
        <v>1</v>
      </c>
    </row>
    <row r="47" spans="1:5" ht="24.75" x14ac:dyDescent="0.25">
      <c r="A47" s="8" t="s">
        <v>112</v>
      </c>
      <c r="B47" s="8" t="s">
        <v>72</v>
      </c>
      <c r="C47" s="8" t="s">
        <v>100</v>
      </c>
      <c r="D47" s="8" t="s">
        <v>158</v>
      </c>
      <c r="E47" s="8">
        <v>1</v>
      </c>
    </row>
    <row r="48" spans="1:5" ht="24.75" x14ac:dyDescent="0.25">
      <c r="A48" s="8" t="s">
        <v>112</v>
      </c>
      <c r="B48" s="8" t="s">
        <v>72</v>
      </c>
      <c r="C48" s="8" t="s">
        <v>100</v>
      </c>
      <c r="D48" s="8" t="s">
        <v>159</v>
      </c>
      <c r="E48" s="8">
        <v>1</v>
      </c>
    </row>
    <row r="49" spans="1:5" ht="24.75" x14ac:dyDescent="0.25">
      <c r="A49" s="8" t="s">
        <v>112</v>
      </c>
      <c r="B49" s="8" t="s">
        <v>72</v>
      </c>
      <c r="C49" s="8" t="s">
        <v>100</v>
      </c>
      <c r="D49" s="8" t="s">
        <v>160</v>
      </c>
      <c r="E49" s="8">
        <v>1</v>
      </c>
    </row>
    <row r="50" spans="1:5" ht="24.75" x14ac:dyDescent="0.25">
      <c r="A50" s="8" t="s">
        <v>112</v>
      </c>
      <c r="B50" s="8" t="s">
        <v>72</v>
      </c>
      <c r="C50" s="8" t="s">
        <v>100</v>
      </c>
      <c r="D50" s="8" t="s">
        <v>161</v>
      </c>
      <c r="E50" s="8">
        <v>1</v>
      </c>
    </row>
    <row r="51" spans="1:5" ht="24.75" x14ac:dyDescent="0.25">
      <c r="A51" s="8" t="s">
        <v>112</v>
      </c>
      <c r="B51" s="8" t="s">
        <v>72</v>
      </c>
      <c r="C51" s="8" t="s">
        <v>100</v>
      </c>
      <c r="D51" s="8" t="s">
        <v>162</v>
      </c>
      <c r="E51" s="8">
        <v>1</v>
      </c>
    </row>
    <row r="52" spans="1:5" ht="24.75" x14ac:dyDescent="0.25">
      <c r="A52" s="8" t="s">
        <v>112</v>
      </c>
      <c r="B52" s="8" t="s">
        <v>72</v>
      </c>
      <c r="C52" s="8" t="s">
        <v>100</v>
      </c>
      <c r="D52" s="8" t="s">
        <v>163</v>
      </c>
      <c r="E52" s="8">
        <v>1</v>
      </c>
    </row>
    <row r="53" spans="1:5" ht="24.75" x14ac:dyDescent="0.25">
      <c r="A53" s="8" t="s">
        <v>112</v>
      </c>
      <c r="B53" s="8" t="s">
        <v>72</v>
      </c>
      <c r="C53" s="8" t="s">
        <v>100</v>
      </c>
      <c r="D53" s="8" t="s">
        <v>164</v>
      </c>
      <c r="E53" s="8">
        <v>1</v>
      </c>
    </row>
    <row r="54" spans="1:5" ht="24.75" x14ac:dyDescent="0.25">
      <c r="A54" s="8" t="s">
        <v>112</v>
      </c>
      <c r="B54" s="8" t="s">
        <v>72</v>
      </c>
      <c r="C54" s="8" t="s">
        <v>100</v>
      </c>
      <c r="D54" s="8" t="s">
        <v>165</v>
      </c>
      <c r="E54" s="8">
        <v>1</v>
      </c>
    </row>
    <row r="55" spans="1:5" ht="24.75" x14ac:dyDescent="0.25">
      <c r="A55" s="8" t="s">
        <v>112</v>
      </c>
      <c r="B55" s="8" t="s">
        <v>72</v>
      </c>
      <c r="C55" s="8" t="s">
        <v>100</v>
      </c>
      <c r="D55" s="8" t="s">
        <v>166</v>
      </c>
      <c r="E55" s="8">
        <v>1</v>
      </c>
    </row>
    <row r="56" spans="1:5" ht="24.75" x14ac:dyDescent="0.25">
      <c r="A56" s="8" t="s">
        <v>112</v>
      </c>
      <c r="B56" s="8" t="s">
        <v>72</v>
      </c>
      <c r="C56" s="8" t="s">
        <v>100</v>
      </c>
      <c r="D56" s="8" t="s">
        <v>167</v>
      </c>
      <c r="E56" s="8">
        <v>1</v>
      </c>
    </row>
    <row r="57" spans="1:5" ht="24.75" x14ac:dyDescent="0.25">
      <c r="A57" s="8" t="s">
        <v>112</v>
      </c>
      <c r="B57" s="8" t="s">
        <v>72</v>
      </c>
      <c r="C57" s="8" t="s">
        <v>100</v>
      </c>
      <c r="D57" s="8" t="s">
        <v>168</v>
      </c>
      <c r="E57" s="8">
        <v>1</v>
      </c>
    </row>
    <row r="58" spans="1:5" ht="24.75" x14ac:dyDescent="0.25">
      <c r="A58" s="8" t="s">
        <v>112</v>
      </c>
      <c r="B58" s="8" t="s">
        <v>72</v>
      </c>
      <c r="C58" s="8" t="s">
        <v>100</v>
      </c>
      <c r="D58" s="8" t="s">
        <v>169</v>
      </c>
      <c r="E58" s="8">
        <v>1</v>
      </c>
    </row>
    <row r="59" spans="1:5" ht="24.75" x14ac:dyDescent="0.25">
      <c r="A59" s="8" t="s">
        <v>112</v>
      </c>
      <c r="B59" s="8" t="s">
        <v>72</v>
      </c>
      <c r="C59" s="8" t="s">
        <v>100</v>
      </c>
      <c r="D59" s="8" t="s">
        <v>170</v>
      </c>
      <c r="E59" s="8">
        <v>1</v>
      </c>
    </row>
    <row r="60" spans="1:5" ht="24.75" x14ac:dyDescent="0.25">
      <c r="A60" s="8" t="s">
        <v>112</v>
      </c>
      <c r="B60" s="8" t="s">
        <v>72</v>
      </c>
      <c r="C60" s="8" t="s">
        <v>100</v>
      </c>
      <c r="D60" s="8" t="s">
        <v>171</v>
      </c>
      <c r="E60" s="8">
        <v>1</v>
      </c>
    </row>
    <row r="61" spans="1:5" ht="24.75" x14ac:dyDescent="0.25">
      <c r="A61" s="8" t="s">
        <v>112</v>
      </c>
      <c r="B61" s="8" t="s">
        <v>72</v>
      </c>
      <c r="C61" s="8" t="s">
        <v>100</v>
      </c>
      <c r="D61" s="8" t="s">
        <v>172</v>
      </c>
      <c r="E61" s="8">
        <v>1</v>
      </c>
    </row>
    <row r="62" spans="1:5" ht="24.75" x14ac:dyDescent="0.25">
      <c r="A62" s="8" t="s">
        <v>112</v>
      </c>
      <c r="B62" s="8" t="s">
        <v>72</v>
      </c>
      <c r="C62" s="8" t="s">
        <v>100</v>
      </c>
      <c r="D62" s="8" t="s">
        <v>173</v>
      </c>
      <c r="E62" s="8">
        <v>1</v>
      </c>
    </row>
    <row r="63" spans="1:5" ht="24.75" x14ac:dyDescent="0.25">
      <c r="A63" s="8" t="s">
        <v>112</v>
      </c>
      <c r="B63" s="8" t="s">
        <v>72</v>
      </c>
      <c r="C63" s="8" t="s">
        <v>100</v>
      </c>
      <c r="D63" s="8" t="s">
        <v>174</v>
      </c>
      <c r="E63" s="8">
        <v>1</v>
      </c>
    </row>
    <row r="64" spans="1:5" ht="24.75" x14ac:dyDescent="0.25">
      <c r="A64" s="8" t="s">
        <v>112</v>
      </c>
      <c r="B64" s="8" t="s">
        <v>72</v>
      </c>
      <c r="C64" s="8" t="s">
        <v>100</v>
      </c>
      <c r="D64" s="8" t="s">
        <v>175</v>
      </c>
      <c r="E64" s="8">
        <v>1</v>
      </c>
    </row>
    <row r="65" spans="1:5" ht="24.75" x14ac:dyDescent="0.25">
      <c r="A65" s="8" t="s">
        <v>112</v>
      </c>
      <c r="B65" s="8" t="s">
        <v>72</v>
      </c>
      <c r="C65" s="8" t="s">
        <v>100</v>
      </c>
      <c r="D65" s="8" t="s">
        <v>176</v>
      </c>
      <c r="E65" s="8">
        <v>1</v>
      </c>
    </row>
    <row r="66" spans="1:5" x14ac:dyDescent="0.25">
      <c r="A66" s="1" t="s">
        <v>65</v>
      </c>
      <c r="B66" s="1" t="s">
        <v>65</v>
      </c>
      <c r="C66" s="1">
        <f>SUBTOTAL(103,Elements12_2_73[Elemento])</f>
        <v>27</v>
      </c>
      <c r="D66" s="1" t="s">
        <v>65</v>
      </c>
      <c r="E66" s="1">
        <f>SUBTOTAL(109,Elements12_2_73[Totais:])</f>
        <v>27</v>
      </c>
    </row>
  </sheetData>
  <mergeCells count="9">
    <mergeCell ref="A25:E25"/>
    <mergeCell ref="A33:E34"/>
    <mergeCell ref="A36:E36"/>
    <mergeCell ref="A37:E37"/>
    <mergeCell ref="A1:E2"/>
    <mergeCell ref="A4:E4"/>
    <mergeCell ref="A5:E5"/>
    <mergeCell ref="A21:E22"/>
    <mergeCell ref="A24:E24"/>
  </mergeCells>
  <hyperlinks>
    <hyperlink ref="A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0000000}"/>
    <hyperlink ref="B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1000000}"/>
    <hyperlink ref="C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2000000}"/>
    <hyperlink ref="D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3000000}"/>
    <hyperlink ref="E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4000000}"/>
    <hyperlink ref="A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5000000}"/>
    <hyperlink ref="B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6000000}"/>
    <hyperlink ref="C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7000000}"/>
    <hyperlink ref="D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8000000}"/>
    <hyperlink ref="E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9000000}"/>
    <hyperlink ref="A4" location="'12.2.7'!A1" display="Portas (_BATENTE_)" xr:uid="{00000000-0004-0000-1300-00000A000000}"/>
    <hyperlink ref="B4" location="'12.2.7'!A1" display="Portas (_BATENTE_)" xr:uid="{00000000-0004-0000-1300-00000B000000}"/>
    <hyperlink ref="C4" location="'12.2.7'!A1" display="Portas (_BATENTE_)" xr:uid="{00000000-0004-0000-1300-00000C000000}"/>
    <hyperlink ref="D4" location="'12.2.7'!A1" display="Portas (_BATENTE_)" xr:uid="{00000000-0004-0000-1300-00000D000000}"/>
    <hyperlink ref="E4" location="'12.2.7'!A1" display="Portas (_BATENTE_)" xr:uid="{00000000-0004-0000-1300-00000E000000}"/>
    <hyperlink ref="A2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0F000000}"/>
    <hyperlink ref="B2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0000000}"/>
    <hyperlink ref="C2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1000000}"/>
    <hyperlink ref="D2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2000000}"/>
    <hyperlink ref="E21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3000000}"/>
    <hyperlink ref="A2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4000000}"/>
    <hyperlink ref="B2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5000000}"/>
    <hyperlink ref="C2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6000000}"/>
    <hyperlink ref="D2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7000000}"/>
    <hyperlink ref="E22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8000000}"/>
    <hyperlink ref="A24" location="'12.2.7'!A1" display="Portas (a)" xr:uid="{00000000-0004-0000-1300-000019000000}"/>
    <hyperlink ref="B24" location="'12.2.7'!A1" display="Portas (a)" xr:uid="{00000000-0004-0000-1300-00001A000000}"/>
    <hyperlink ref="C24" location="'12.2.7'!A1" display="Portas (a)" xr:uid="{00000000-0004-0000-1300-00001B000000}"/>
    <hyperlink ref="D24" location="'12.2.7'!A1" display="Portas (a)" xr:uid="{00000000-0004-0000-1300-00001C000000}"/>
    <hyperlink ref="E24" location="'12.2.7'!A1" display="Portas (a)" xr:uid="{00000000-0004-0000-1300-00001D000000}"/>
    <hyperlink ref="A33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E000000}"/>
    <hyperlink ref="B33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1F000000}"/>
    <hyperlink ref="C33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0000000}"/>
    <hyperlink ref="D33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1000000}"/>
    <hyperlink ref="E33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2000000}"/>
    <hyperlink ref="A34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3000000}"/>
    <hyperlink ref="B34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4000000}"/>
    <hyperlink ref="C34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5000000}"/>
    <hyperlink ref="D34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6000000}"/>
    <hyperlink ref="E34" location="'12.2.7'!A1" display="BARRA DE APOIO(PUXADOR HORIZONTAL/VERTICAL)EM ACO INOXIDAVEL AISI 304,TUBO DE 1 1/4&quot;,INCLUSIVE FIXACAO COM PARAFUSOS INO XIDAVEIS E BUCHAS PLASTICAS,COM 40CM,PARA PORTAS DE SANITARI OS,VESTIARIOS E QUARTOS ACESSIVEIS EM LOCAIS DE HOSPEDAGEM E DE SAUDE,CON" xr:uid="{00000000-0004-0000-1300-000027000000}"/>
    <hyperlink ref="A36" location="'12.2.7'!A1" display="Portas (a)" xr:uid="{00000000-0004-0000-1300-000028000000}"/>
    <hyperlink ref="B36" location="'12.2.7'!A1" display="Portas (a)" xr:uid="{00000000-0004-0000-1300-000029000000}"/>
    <hyperlink ref="C36" location="'12.2.7'!A1" display="Portas (a)" xr:uid="{00000000-0004-0000-1300-00002A000000}"/>
    <hyperlink ref="D36" location="'12.2.7'!A1" display="Portas (a)" xr:uid="{00000000-0004-0000-1300-00002B000000}"/>
    <hyperlink ref="E36" location="'12.2.7'!A1" display="Portas (a)" xr:uid="{00000000-0004-0000-13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9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43</v>
      </c>
      <c r="B1" s="20" t="s">
        <v>43</v>
      </c>
      <c r="C1" s="20" t="s">
        <v>43</v>
      </c>
      <c r="D1" s="20" t="s">
        <v>43</v>
      </c>
      <c r="E1" s="20" t="s">
        <v>43</v>
      </c>
    </row>
    <row r="2" spans="1:5" x14ac:dyDescent="0.25">
      <c r="A2" s="20" t="s">
        <v>43</v>
      </c>
      <c r="B2" s="20" t="s">
        <v>43</v>
      </c>
      <c r="C2" s="20" t="s">
        <v>43</v>
      </c>
      <c r="D2" s="20" t="s">
        <v>43</v>
      </c>
      <c r="E2" s="20" t="s">
        <v>43</v>
      </c>
    </row>
    <row r="4" spans="1:5" x14ac:dyDescent="0.25">
      <c r="A4" s="15" t="s">
        <v>95</v>
      </c>
      <c r="B4" s="15" t="s">
        <v>95</v>
      </c>
      <c r="C4" s="15" t="s">
        <v>95</v>
      </c>
      <c r="D4" s="15" t="s">
        <v>95</v>
      </c>
      <c r="E4" s="15" t="s">
        <v>95</v>
      </c>
    </row>
    <row r="5" spans="1:5" x14ac:dyDescent="0.25">
      <c r="A5" s="21" t="s">
        <v>68</v>
      </c>
      <c r="B5" s="21" t="s">
        <v>68</v>
      </c>
      <c r="C5" s="21" t="s">
        <v>68</v>
      </c>
      <c r="D5" s="21" t="s">
        <v>68</v>
      </c>
      <c r="E5" s="21" t="s">
        <v>68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81</v>
      </c>
      <c r="D7" s="8" t="s">
        <v>125</v>
      </c>
      <c r="E7" s="8">
        <v>0.32000000138945278</v>
      </c>
    </row>
    <row r="8" spans="1:5" ht="24.75" x14ac:dyDescent="0.25">
      <c r="A8" s="8" t="s">
        <v>112</v>
      </c>
      <c r="B8" s="8" t="s">
        <v>72</v>
      </c>
      <c r="C8" s="8" t="s">
        <v>81</v>
      </c>
      <c r="D8" s="8" t="s">
        <v>126</v>
      </c>
      <c r="E8" s="8">
        <v>0.32000000138945278</v>
      </c>
    </row>
    <row r="9" spans="1:5" ht="24.75" x14ac:dyDescent="0.25">
      <c r="A9" s="8" t="s">
        <v>112</v>
      </c>
      <c r="B9" s="8" t="s">
        <v>72</v>
      </c>
      <c r="C9" s="8" t="s">
        <v>81</v>
      </c>
      <c r="D9" s="8" t="s">
        <v>127</v>
      </c>
      <c r="E9" s="8">
        <v>0.32000000138945278</v>
      </c>
    </row>
    <row r="10" spans="1:5" ht="24.75" x14ac:dyDescent="0.25">
      <c r="A10" s="8" t="s">
        <v>112</v>
      </c>
      <c r="B10" s="8" t="s">
        <v>72</v>
      </c>
      <c r="C10" s="8" t="s">
        <v>81</v>
      </c>
      <c r="D10" s="8" t="s">
        <v>128</v>
      </c>
      <c r="E10" s="8">
        <v>0.32000000138945278</v>
      </c>
    </row>
    <row r="11" spans="1:5" ht="24.75" x14ac:dyDescent="0.25">
      <c r="A11" s="8" t="s">
        <v>112</v>
      </c>
      <c r="B11" s="8" t="s">
        <v>72</v>
      </c>
      <c r="C11" s="8" t="s">
        <v>81</v>
      </c>
      <c r="D11" s="8" t="s">
        <v>129</v>
      </c>
      <c r="E11" s="8">
        <v>0.32000000138945278</v>
      </c>
    </row>
    <row r="12" spans="1:5" ht="24.75" x14ac:dyDescent="0.25">
      <c r="A12" s="8" t="s">
        <v>112</v>
      </c>
      <c r="B12" s="8" t="s">
        <v>72</v>
      </c>
      <c r="C12" s="8" t="s">
        <v>177</v>
      </c>
      <c r="D12" s="8" t="s">
        <v>178</v>
      </c>
      <c r="E12" s="8">
        <v>0.56000000243154247</v>
      </c>
    </row>
    <row r="13" spans="1:5" ht="24.75" x14ac:dyDescent="0.25">
      <c r="A13" s="8" t="s">
        <v>112</v>
      </c>
      <c r="B13" s="8" t="s">
        <v>72</v>
      </c>
      <c r="C13" s="8" t="s">
        <v>179</v>
      </c>
      <c r="D13" s="8" t="s">
        <v>180</v>
      </c>
      <c r="E13" s="8">
        <v>0.64000000277890556</v>
      </c>
    </row>
    <row r="14" spans="1:5" ht="24.75" x14ac:dyDescent="0.25">
      <c r="A14" s="8" t="s">
        <v>112</v>
      </c>
      <c r="B14" s="8" t="s">
        <v>72</v>
      </c>
      <c r="C14" s="8" t="s">
        <v>179</v>
      </c>
      <c r="D14" s="8" t="s">
        <v>181</v>
      </c>
      <c r="E14" s="8">
        <v>0.64000000277890556</v>
      </c>
    </row>
    <row r="15" spans="1:5" ht="24.75" x14ac:dyDescent="0.25">
      <c r="A15" s="8" t="s">
        <v>112</v>
      </c>
      <c r="B15" s="8" t="s">
        <v>72</v>
      </c>
      <c r="C15" s="8" t="s">
        <v>105</v>
      </c>
      <c r="D15" s="8" t="s">
        <v>182</v>
      </c>
      <c r="E15" s="8">
        <v>1.7200000074683088</v>
      </c>
    </row>
    <row r="16" spans="1:5" ht="24.75" x14ac:dyDescent="0.25">
      <c r="A16" s="8" t="s">
        <v>112</v>
      </c>
      <c r="B16" s="8" t="s">
        <v>72</v>
      </c>
      <c r="C16" s="8" t="s">
        <v>105</v>
      </c>
      <c r="D16" s="8" t="s">
        <v>183</v>
      </c>
      <c r="E16" s="8">
        <v>1.7200000074683088</v>
      </c>
    </row>
    <row r="17" spans="1:5" ht="24.75" x14ac:dyDescent="0.25">
      <c r="A17" s="8" t="s">
        <v>112</v>
      </c>
      <c r="B17" s="8" t="s">
        <v>72</v>
      </c>
      <c r="C17" s="8" t="s">
        <v>105</v>
      </c>
      <c r="D17" s="8" t="s">
        <v>184</v>
      </c>
      <c r="E17" s="8">
        <v>1.7200000074683088</v>
      </c>
    </row>
    <row r="18" spans="1:5" ht="24.75" x14ac:dyDescent="0.25">
      <c r="A18" s="8" t="s">
        <v>112</v>
      </c>
      <c r="B18" s="8" t="s">
        <v>72</v>
      </c>
      <c r="C18" s="8" t="s">
        <v>105</v>
      </c>
      <c r="D18" s="8" t="s">
        <v>185</v>
      </c>
      <c r="E18" s="8">
        <v>1.7200000074683088</v>
      </c>
    </row>
    <row r="19" spans="1:5" ht="24.75" x14ac:dyDescent="0.25">
      <c r="A19" s="8" t="s">
        <v>112</v>
      </c>
      <c r="B19" s="8" t="s">
        <v>72</v>
      </c>
      <c r="C19" s="8" t="s">
        <v>105</v>
      </c>
      <c r="D19" s="8" t="s">
        <v>186</v>
      </c>
      <c r="E19" s="8">
        <v>1.7200000074683088</v>
      </c>
    </row>
    <row r="20" spans="1:5" ht="24.75" x14ac:dyDescent="0.25">
      <c r="A20" s="8" t="s">
        <v>112</v>
      </c>
      <c r="B20" s="8" t="s">
        <v>72</v>
      </c>
      <c r="C20" s="8" t="s">
        <v>105</v>
      </c>
      <c r="D20" s="8" t="s">
        <v>187</v>
      </c>
      <c r="E20" s="8">
        <v>1.7200000074683088</v>
      </c>
    </row>
    <row r="21" spans="1:5" ht="24.75" x14ac:dyDescent="0.25">
      <c r="A21" s="8" t="s">
        <v>112</v>
      </c>
      <c r="B21" s="8" t="s">
        <v>72</v>
      </c>
      <c r="C21" s="8" t="s">
        <v>105</v>
      </c>
      <c r="D21" s="8" t="s">
        <v>188</v>
      </c>
      <c r="E21" s="8">
        <v>1.7200000074683088</v>
      </c>
    </row>
    <row r="22" spans="1:5" ht="24.75" x14ac:dyDescent="0.25">
      <c r="A22" s="8" t="s">
        <v>112</v>
      </c>
      <c r="B22" s="8" t="s">
        <v>72</v>
      </c>
      <c r="C22" s="8" t="s">
        <v>105</v>
      </c>
      <c r="D22" s="8" t="s">
        <v>189</v>
      </c>
      <c r="E22" s="8">
        <v>1.7200000074683088</v>
      </c>
    </row>
    <row r="23" spans="1:5" ht="24.75" x14ac:dyDescent="0.25">
      <c r="A23" s="8" t="s">
        <v>112</v>
      </c>
      <c r="B23" s="8" t="s">
        <v>72</v>
      </c>
      <c r="C23" s="8" t="s">
        <v>105</v>
      </c>
      <c r="D23" s="8" t="s">
        <v>190</v>
      </c>
      <c r="E23" s="8">
        <v>1.7200000074683088</v>
      </c>
    </row>
    <row r="24" spans="1:5" ht="24.75" x14ac:dyDescent="0.25">
      <c r="A24" s="8" t="s">
        <v>112</v>
      </c>
      <c r="B24" s="8" t="s">
        <v>72</v>
      </c>
      <c r="C24" s="8" t="s">
        <v>105</v>
      </c>
      <c r="D24" s="8" t="s">
        <v>191</v>
      </c>
      <c r="E24" s="8">
        <v>1.7200000074683088</v>
      </c>
    </row>
    <row r="25" spans="1:5" ht="24.75" x14ac:dyDescent="0.25">
      <c r="A25" s="8" t="s">
        <v>112</v>
      </c>
      <c r="B25" s="8" t="s">
        <v>72</v>
      </c>
      <c r="C25" s="8" t="s">
        <v>105</v>
      </c>
      <c r="D25" s="8" t="s">
        <v>192</v>
      </c>
      <c r="E25" s="8">
        <v>1.7200000074683088</v>
      </c>
    </row>
    <row r="26" spans="1:5" ht="24.75" x14ac:dyDescent="0.25">
      <c r="A26" s="8" t="s">
        <v>112</v>
      </c>
      <c r="B26" s="8" t="s">
        <v>72</v>
      </c>
      <c r="C26" s="8" t="s">
        <v>105</v>
      </c>
      <c r="D26" s="8" t="s">
        <v>193</v>
      </c>
      <c r="E26" s="8">
        <v>1.7200000074683088</v>
      </c>
    </row>
    <row r="27" spans="1:5" ht="24.75" x14ac:dyDescent="0.25">
      <c r="A27" s="8" t="s">
        <v>112</v>
      </c>
      <c r="B27" s="8" t="s">
        <v>72</v>
      </c>
      <c r="C27" s="8" t="s">
        <v>105</v>
      </c>
      <c r="D27" s="8" t="s">
        <v>194</v>
      </c>
      <c r="E27" s="8">
        <v>1.7200000074683088</v>
      </c>
    </row>
    <row r="28" spans="1:5" ht="24.75" x14ac:dyDescent="0.25">
      <c r="A28" s="8" t="s">
        <v>112</v>
      </c>
      <c r="B28" s="8" t="s">
        <v>72</v>
      </c>
      <c r="C28" s="8" t="s">
        <v>105</v>
      </c>
      <c r="D28" s="8" t="s">
        <v>195</v>
      </c>
      <c r="E28" s="8">
        <v>1.7200000074683088</v>
      </c>
    </row>
    <row r="29" spans="1:5" ht="24.75" x14ac:dyDescent="0.25">
      <c r="A29" s="8" t="s">
        <v>112</v>
      </c>
      <c r="B29" s="8" t="s">
        <v>72</v>
      </c>
      <c r="C29" s="8" t="s">
        <v>105</v>
      </c>
      <c r="D29" s="8" t="s">
        <v>196</v>
      </c>
      <c r="E29" s="8">
        <v>1.7200000074683088</v>
      </c>
    </row>
    <row r="30" spans="1:5" ht="24.75" x14ac:dyDescent="0.25">
      <c r="A30" s="8" t="s">
        <v>112</v>
      </c>
      <c r="B30" s="8" t="s">
        <v>72</v>
      </c>
      <c r="C30" s="8" t="s">
        <v>105</v>
      </c>
      <c r="D30" s="8" t="s">
        <v>197</v>
      </c>
      <c r="E30" s="8">
        <v>1.7200000074683088</v>
      </c>
    </row>
    <row r="31" spans="1:5" ht="24.75" x14ac:dyDescent="0.25">
      <c r="A31" s="8" t="s">
        <v>112</v>
      </c>
      <c r="B31" s="8" t="s">
        <v>72</v>
      </c>
      <c r="C31" s="8" t="s">
        <v>105</v>
      </c>
      <c r="D31" s="8" t="s">
        <v>198</v>
      </c>
      <c r="E31" s="8">
        <v>1.7200000074683088</v>
      </c>
    </row>
    <row r="32" spans="1:5" ht="24.75" x14ac:dyDescent="0.25">
      <c r="A32" s="8" t="s">
        <v>112</v>
      </c>
      <c r="B32" s="8" t="s">
        <v>72</v>
      </c>
      <c r="C32" s="8" t="s">
        <v>100</v>
      </c>
      <c r="D32" s="8" t="s">
        <v>150</v>
      </c>
      <c r="E32" s="8">
        <v>1.5192750065967526</v>
      </c>
    </row>
    <row r="33" spans="1:5" ht="24.75" x14ac:dyDescent="0.25">
      <c r="A33" s="8" t="s">
        <v>112</v>
      </c>
      <c r="B33" s="8" t="s">
        <v>72</v>
      </c>
      <c r="C33" s="8" t="s">
        <v>100</v>
      </c>
      <c r="D33" s="8" t="s">
        <v>151</v>
      </c>
      <c r="E33" s="8">
        <v>1.5192750065967526</v>
      </c>
    </row>
    <row r="34" spans="1:5" ht="24.75" x14ac:dyDescent="0.25">
      <c r="A34" s="8" t="s">
        <v>112</v>
      </c>
      <c r="B34" s="8" t="s">
        <v>72</v>
      </c>
      <c r="C34" s="8" t="s">
        <v>100</v>
      </c>
      <c r="D34" s="8" t="s">
        <v>152</v>
      </c>
      <c r="E34" s="8">
        <v>1.5192750065967526</v>
      </c>
    </row>
    <row r="35" spans="1:5" ht="24.75" x14ac:dyDescent="0.25">
      <c r="A35" s="8" t="s">
        <v>112</v>
      </c>
      <c r="B35" s="8" t="s">
        <v>72</v>
      </c>
      <c r="C35" s="8" t="s">
        <v>100</v>
      </c>
      <c r="D35" s="8" t="s">
        <v>153</v>
      </c>
      <c r="E35" s="8">
        <v>1.5192750065967526</v>
      </c>
    </row>
    <row r="36" spans="1:5" ht="24.75" x14ac:dyDescent="0.25">
      <c r="A36" s="8" t="s">
        <v>112</v>
      </c>
      <c r="B36" s="8" t="s">
        <v>72</v>
      </c>
      <c r="C36" s="8" t="s">
        <v>100</v>
      </c>
      <c r="D36" s="8" t="s">
        <v>154</v>
      </c>
      <c r="E36" s="8">
        <v>1.5192750065967526</v>
      </c>
    </row>
    <row r="37" spans="1:5" ht="24.75" x14ac:dyDescent="0.25">
      <c r="A37" s="8" t="s">
        <v>112</v>
      </c>
      <c r="B37" s="8" t="s">
        <v>72</v>
      </c>
      <c r="C37" s="8" t="s">
        <v>100</v>
      </c>
      <c r="D37" s="8" t="s">
        <v>155</v>
      </c>
      <c r="E37" s="8">
        <v>1.5192750065967526</v>
      </c>
    </row>
    <row r="38" spans="1:5" ht="24.75" x14ac:dyDescent="0.25">
      <c r="A38" s="8" t="s">
        <v>112</v>
      </c>
      <c r="B38" s="8" t="s">
        <v>72</v>
      </c>
      <c r="C38" s="8" t="s">
        <v>100</v>
      </c>
      <c r="D38" s="8" t="s">
        <v>156</v>
      </c>
      <c r="E38" s="8">
        <v>1.5192750065967526</v>
      </c>
    </row>
    <row r="39" spans="1:5" ht="24.75" x14ac:dyDescent="0.25">
      <c r="A39" s="8" t="s">
        <v>112</v>
      </c>
      <c r="B39" s="8" t="s">
        <v>72</v>
      </c>
      <c r="C39" s="8" t="s">
        <v>100</v>
      </c>
      <c r="D39" s="8" t="s">
        <v>157</v>
      </c>
      <c r="E39" s="8">
        <v>1.5192750065967526</v>
      </c>
    </row>
    <row r="40" spans="1:5" ht="24.75" x14ac:dyDescent="0.25">
      <c r="A40" s="8" t="s">
        <v>112</v>
      </c>
      <c r="B40" s="8" t="s">
        <v>72</v>
      </c>
      <c r="C40" s="8" t="s">
        <v>100</v>
      </c>
      <c r="D40" s="8" t="s">
        <v>158</v>
      </c>
      <c r="E40" s="8">
        <v>1.5192750065967526</v>
      </c>
    </row>
    <row r="41" spans="1:5" ht="24.75" x14ac:dyDescent="0.25">
      <c r="A41" s="8" t="s">
        <v>112</v>
      </c>
      <c r="B41" s="8" t="s">
        <v>72</v>
      </c>
      <c r="C41" s="8" t="s">
        <v>100</v>
      </c>
      <c r="D41" s="8" t="s">
        <v>159</v>
      </c>
      <c r="E41" s="8">
        <v>1.5192750065967526</v>
      </c>
    </row>
    <row r="42" spans="1:5" ht="24.75" x14ac:dyDescent="0.25">
      <c r="A42" s="8" t="s">
        <v>112</v>
      </c>
      <c r="B42" s="8" t="s">
        <v>72</v>
      </c>
      <c r="C42" s="8" t="s">
        <v>100</v>
      </c>
      <c r="D42" s="8" t="s">
        <v>160</v>
      </c>
      <c r="E42" s="8">
        <v>1.5192750065967526</v>
      </c>
    </row>
    <row r="43" spans="1:5" ht="24.75" x14ac:dyDescent="0.25">
      <c r="A43" s="8" t="s">
        <v>112</v>
      </c>
      <c r="B43" s="8" t="s">
        <v>72</v>
      </c>
      <c r="C43" s="8" t="s">
        <v>100</v>
      </c>
      <c r="D43" s="8" t="s">
        <v>161</v>
      </c>
      <c r="E43" s="8">
        <v>1.5192750065967526</v>
      </c>
    </row>
    <row r="44" spans="1:5" ht="24.75" x14ac:dyDescent="0.25">
      <c r="A44" s="8" t="s">
        <v>112</v>
      </c>
      <c r="B44" s="8" t="s">
        <v>72</v>
      </c>
      <c r="C44" s="8" t="s">
        <v>100</v>
      </c>
      <c r="D44" s="8" t="s">
        <v>162</v>
      </c>
      <c r="E44" s="8">
        <v>1.5192750065967526</v>
      </c>
    </row>
    <row r="45" spans="1:5" ht="24.75" x14ac:dyDescent="0.25">
      <c r="A45" s="8" t="s">
        <v>112</v>
      </c>
      <c r="B45" s="8" t="s">
        <v>72</v>
      </c>
      <c r="C45" s="8" t="s">
        <v>100</v>
      </c>
      <c r="D45" s="8" t="s">
        <v>163</v>
      </c>
      <c r="E45" s="8">
        <v>1.5192750065967526</v>
      </c>
    </row>
    <row r="46" spans="1:5" ht="24.75" x14ac:dyDescent="0.25">
      <c r="A46" s="8" t="s">
        <v>112</v>
      </c>
      <c r="B46" s="8" t="s">
        <v>72</v>
      </c>
      <c r="C46" s="8" t="s">
        <v>100</v>
      </c>
      <c r="D46" s="8" t="s">
        <v>164</v>
      </c>
      <c r="E46" s="8">
        <v>1.5192750065967526</v>
      </c>
    </row>
    <row r="47" spans="1:5" ht="24.75" x14ac:dyDescent="0.25">
      <c r="A47" s="8" t="s">
        <v>112</v>
      </c>
      <c r="B47" s="8" t="s">
        <v>72</v>
      </c>
      <c r="C47" s="8" t="s">
        <v>100</v>
      </c>
      <c r="D47" s="8" t="s">
        <v>165</v>
      </c>
      <c r="E47" s="8">
        <v>1.5192750065967526</v>
      </c>
    </row>
    <row r="48" spans="1:5" ht="24.75" x14ac:dyDescent="0.25">
      <c r="A48" s="8" t="s">
        <v>112</v>
      </c>
      <c r="B48" s="8" t="s">
        <v>72</v>
      </c>
      <c r="C48" s="8" t="s">
        <v>100</v>
      </c>
      <c r="D48" s="8" t="s">
        <v>166</v>
      </c>
      <c r="E48" s="8">
        <v>1.5192750065967526</v>
      </c>
    </row>
    <row r="49" spans="1:5" ht="24.75" x14ac:dyDescent="0.25">
      <c r="A49" s="8" t="s">
        <v>112</v>
      </c>
      <c r="B49" s="8" t="s">
        <v>72</v>
      </c>
      <c r="C49" s="8" t="s">
        <v>100</v>
      </c>
      <c r="D49" s="8" t="s">
        <v>167</v>
      </c>
      <c r="E49" s="8">
        <v>1.5192750065967526</v>
      </c>
    </row>
    <row r="50" spans="1:5" ht="24.75" x14ac:dyDescent="0.25">
      <c r="A50" s="8" t="s">
        <v>112</v>
      </c>
      <c r="B50" s="8" t="s">
        <v>72</v>
      </c>
      <c r="C50" s="8" t="s">
        <v>100</v>
      </c>
      <c r="D50" s="8" t="s">
        <v>168</v>
      </c>
      <c r="E50" s="8">
        <v>1.5192750065967526</v>
      </c>
    </row>
    <row r="51" spans="1:5" ht="24.75" x14ac:dyDescent="0.25">
      <c r="A51" s="8" t="s">
        <v>112</v>
      </c>
      <c r="B51" s="8" t="s">
        <v>72</v>
      </c>
      <c r="C51" s="8" t="s">
        <v>100</v>
      </c>
      <c r="D51" s="8" t="s">
        <v>169</v>
      </c>
      <c r="E51" s="8">
        <v>1.5192750065967526</v>
      </c>
    </row>
    <row r="52" spans="1:5" ht="24.75" x14ac:dyDescent="0.25">
      <c r="A52" s="8" t="s">
        <v>112</v>
      </c>
      <c r="B52" s="8" t="s">
        <v>72</v>
      </c>
      <c r="C52" s="8" t="s">
        <v>100</v>
      </c>
      <c r="D52" s="8" t="s">
        <v>170</v>
      </c>
      <c r="E52" s="8">
        <v>1.5192750065967526</v>
      </c>
    </row>
    <row r="53" spans="1:5" ht="24.75" x14ac:dyDescent="0.25">
      <c r="A53" s="8" t="s">
        <v>112</v>
      </c>
      <c r="B53" s="8" t="s">
        <v>72</v>
      </c>
      <c r="C53" s="8" t="s">
        <v>100</v>
      </c>
      <c r="D53" s="8" t="s">
        <v>171</v>
      </c>
      <c r="E53" s="8">
        <v>1.5192750065967526</v>
      </c>
    </row>
    <row r="54" spans="1:5" ht="24.75" x14ac:dyDescent="0.25">
      <c r="A54" s="8" t="s">
        <v>112</v>
      </c>
      <c r="B54" s="8" t="s">
        <v>72</v>
      </c>
      <c r="C54" s="8" t="s">
        <v>100</v>
      </c>
      <c r="D54" s="8" t="s">
        <v>172</v>
      </c>
      <c r="E54" s="8">
        <v>1.5192750065967526</v>
      </c>
    </row>
    <row r="55" spans="1:5" ht="24.75" x14ac:dyDescent="0.25">
      <c r="A55" s="8" t="s">
        <v>112</v>
      </c>
      <c r="B55" s="8" t="s">
        <v>72</v>
      </c>
      <c r="C55" s="8" t="s">
        <v>100</v>
      </c>
      <c r="D55" s="8" t="s">
        <v>173</v>
      </c>
      <c r="E55" s="8">
        <v>1.5192750065967526</v>
      </c>
    </row>
    <row r="56" spans="1:5" ht="24.75" x14ac:dyDescent="0.25">
      <c r="A56" s="8" t="s">
        <v>112</v>
      </c>
      <c r="B56" s="8" t="s">
        <v>72</v>
      </c>
      <c r="C56" s="8" t="s">
        <v>100</v>
      </c>
      <c r="D56" s="8" t="s">
        <v>174</v>
      </c>
      <c r="E56" s="8">
        <v>1.5192750065967526</v>
      </c>
    </row>
    <row r="57" spans="1:5" ht="24.75" x14ac:dyDescent="0.25">
      <c r="A57" s="8" t="s">
        <v>112</v>
      </c>
      <c r="B57" s="8" t="s">
        <v>72</v>
      </c>
      <c r="C57" s="8" t="s">
        <v>100</v>
      </c>
      <c r="D57" s="8" t="s">
        <v>175</v>
      </c>
      <c r="E57" s="8">
        <v>1.5192750065967526</v>
      </c>
    </row>
    <row r="58" spans="1:5" ht="24.75" x14ac:dyDescent="0.25">
      <c r="A58" s="8" t="s">
        <v>112</v>
      </c>
      <c r="B58" s="8" t="s">
        <v>72</v>
      </c>
      <c r="C58" s="8" t="s">
        <v>100</v>
      </c>
      <c r="D58" s="8" t="s">
        <v>176</v>
      </c>
      <c r="E58" s="8">
        <v>1.5192750065967526</v>
      </c>
    </row>
    <row r="59" spans="1:5" ht="24.75" x14ac:dyDescent="0.25">
      <c r="A59" s="8" t="s">
        <v>112</v>
      </c>
      <c r="B59" s="8" t="s">
        <v>72</v>
      </c>
      <c r="C59" s="8" t="s">
        <v>93</v>
      </c>
      <c r="D59" s="8" t="s">
        <v>145</v>
      </c>
      <c r="E59" s="8">
        <v>2.3334500101319331</v>
      </c>
    </row>
    <row r="60" spans="1:5" ht="24.75" x14ac:dyDescent="0.25">
      <c r="A60" s="8" t="s">
        <v>112</v>
      </c>
      <c r="B60" s="8" t="s">
        <v>72</v>
      </c>
      <c r="C60" s="8" t="s">
        <v>93</v>
      </c>
      <c r="D60" s="8" t="s">
        <v>142</v>
      </c>
      <c r="E60" s="8">
        <v>2.5200000109419407</v>
      </c>
    </row>
    <row r="61" spans="1:5" ht="24.75" x14ac:dyDescent="0.25">
      <c r="A61" s="8" t="s">
        <v>112</v>
      </c>
      <c r="B61" s="8" t="s">
        <v>72</v>
      </c>
      <c r="C61" s="8" t="s">
        <v>93</v>
      </c>
      <c r="D61" s="8" t="s">
        <v>143</v>
      </c>
      <c r="E61" s="8">
        <v>2.5200000109419407</v>
      </c>
    </row>
    <row r="62" spans="1:5" ht="24.75" x14ac:dyDescent="0.25">
      <c r="A62" s="8" t="s">
        <v>112</v>
      </c>
      <c r="B62" s="8" t="s">
        <v>72</v>
      </c>
      <c r="C62" s="8" t="s">
        <v>93</v>
      </c>
      <c r="D62" s="8" t="s">
        <v>146</v>
      </c>
      <c r="E62" s="8">
        <v>2.3334500101319331</v>
      </c>
    </row>
    <row r="63" spans="1:5" ht="24.75" x14ac:dyDescent="0.25">
      <c r="A63" s="8" t="s">
        <v>112</v>
      </c>
      <c r="B63" s="8" t="s">
        <v>72</v>
      </c>
      <c r="C63" s="8" t="s">
        <v>93</v>
      </c>
      <c r="D63" s="8" t="s">
        <v>144</v>
      </c>
      <c r="E63" s="8">
        <v>2.5200000109419407</v>
      </c>
    </row>
    <row r="64" spans="1:5" ht="24.75" x14ac:dyDescent="0.25">
      <c r="A64" s="8" t="s">
        <v>112</v>
      </c>
      <c r="B64" s="8" t="s">
        <v>72</v>
      </c>
      <c r="C64" s="8" t="s">
        <v>93</v>
      </c>
      <c r="D64" s="8" t="s">
        <v>147</v>
      </c>
      <c r="E64" s="8">
        <v>2.3334500101319331</v>
      </c>
    </row>
    <row r="65" spans="1:5" ht="24.75" x14ac:dyDescent="0.25">
      <c r="A65" s="8" t="s">
        <v>112</v>
      </c>
      <c r="B65" s="8" t="s">
        <v>72</v>
      </c>
      <c r="C65" s="8" t="s">
        <v>93</v>
      </c>
      <c r="D65" s="8" t="s">
        <v>148</v>
      </c>
      <c r="E65" s="8">
        <v>2.3334500101319331</v>
      </c>
    </row>
    <row r="66" spans="1:5" ht="24.75" x14ac:dyDescent="0.25">
      <c r="A66" s="8" t="s">
        <v>112</v>
      </c>
      <c r="B66" s="8" t="s">
        <v>72</v>
      </c>
      <c r="C66" s="8" t="s">
        <v>93</v>
      </c>
      <c r="D66" s="8" t="s">
        <v>149</v>
      </c>
      <c r="E66" s="8">
        <v>2.3334500101319331</v>
      </c>
    </row>
    <row r="67" spans="1:5" ht="24.75" x14ac:dyDescent="0.25">
      <c r="A67" s="8" t="s">
        <v>112</v>
      </c>
      <c r="B67" s="8" t="s">
        <v>72</v>
      </c>
      <c r="C67" s="8" t="s">
        <v>199</v>
      </c>
      <c r="D67" s="8" t="s">
        <v>200</v>
      </c>
      <c r="E67" s="8">
        <v>3.1408000136374796</v>
      </c>
    </row>
    <row r="68" spans="1:5" ht="24.75" x14ac:dyDescent="0.25">
      <c r="A68" s="8" t="s">
        <v>112</v>
      </c>
      <c r="B68" s="8" t="s">
        <v>72</v>
      </c>
      <c r="C68" s="8" t="s">
        <v>102</v>
      </c>
      <c r="D68" s="8" t="s">
        <v>201</v>
      </c>
      <c r="E68" s="8">
        <v>3.7170000161393624</v>
      </c>
    </row>
    <row r="69" spans="1:5" ht="24.75" x14ac:dyDescent="0.25">
      <c r="A69" s="8" t="s">
        <v>112</v>
      </c>
      <c r="B69" s="8" t="s">
        <v>72</v>
      </c>
      <c r="C69" s="8" t="s">
        <v>79</v>
      </c>
      <c r="D69" s="8" t="s">
        <v>121</v>
      </c>
      <c r="E69" s="8">
        <v>1.7000000073814681</v>
      </c>
    </row>
    <row r="70" spans="1:5" ht="24.75" x14ac:dyDescent="0.25">
      <c r="A70" s="8" t="s">
        <v>112</v>
      </c>
      <c r="B70" s="8" t="s">
        <v>72</v>
      </c>
      <c r="C70" s="8" t="s">
        <v>79</v>
      </c>
      <c r="D70" s="8" t="s">
        <v>122</v>
      </c>
      <c r="E70" s="8">
        <v>1.7000000073814681</v>
      </c>
    </row>
    <row r="71" spans="1:5" ht="24.75" x14ac:dyDescent="0.25">
      <c r="A71" s="8" t="s">
        <v>112</v>
      </c>
      <c r="B71" s="8" t="s">
        <v>72</v>
      </c>
      <c r="C71" s="8" t="s">
        <v>79</v>
      </c>
      <c r="D71" s="8" t="s">
        <v>123</v>
      </c>
      <c r="E71" s="8">
        <v>1.7000000073814681</v>
      </c>
    </row>
    <row r="72" spans="1:5" ht="24.75" x14ac:dyDescent="0.25">
      <c r="A72" s="8" t="s">
        <v>112</v>
      </c>
      <c r="B72" s="8" t="s">
        <v>72</v>
      </c>
      <c r="C72" s="8" t="s">
        <v>79</v>
      </c>
      <c r="D72" s="8" t="s">
        <v>124</v>
      </c>
      <c r="E72" s="8">
        <v>1.7000000073814681</v>
      </c>
    </row>
    <row r="73" spans="1:5" ht="24.75" x14ac:dyDescent="0.25">
      <c r="A73" s="8" t="s">
        <v>112</v>
      </c>
      <c r="B73" s="8" t="s">
        <v>72</v>
      </c>
      <c r="C73" s="8" t="s">
        <v>77</v>
      </c>
      <c r="D73" s="8" t="s">
        <v>113</v>
      </c>
      <c r="E73" s="8">
        <v>1.1200000048630849</v>
      </c>
    </row>
    <row r="74" spans="1:5" ht="24.75" x14ac:dyDescent="0.25">
      <c r="A74" s="8" t="s">
        <v>112</v>
      </c>
      <c r="B74" s="8" t="s">
        <v>72</v>
      </c>
      <c r="C74" s="8" t="s">
        <v>77</v>
      </c>
      <c r="D74" s="8" t="s">
        <v>114</v>
      </c>
      <c r="E74" s="8">
        <v>1.1200000048630849</v>
      </c>
    </row>
    <row r="75" spans="1:5" ht="24.75" x14ac:dyDescent="0.25">
      <c r="A75" s="8" t="s">
        <v>112</v>
      </c>
      <c r="B75" s="8" t="s">
        <v>72</v>
      </c>
      <c r="C75" s="8" t="s">
        <v>77</v>
      </c>
      <c r="D75" s="8" t="s">
        <v>115</v>
      </c>
      <c r="E75" s="8">
        <v>1.1200000048630849</v>
      </c>
    </row>
    <row r="76" spans="1:5" ht="24.75" x14ac:dyDescent="0.25">
      <c r="A76" s="8" t="s">
        <v>112</v>
      </c>
      <c r="B76" s="8" t="s">
        <v>72</v>
      </c>
      <c r="C76" s="8" t="s">
        <v>77</v>
      </c>
      <c r="D76" s="8" t="s">
        <v>116</v>
      </c>
      <c r="E76" s="8">
        <v>1.1200000048630849</v>
      </c>
    </row>
    <row r="77" spans="1:5" ht="24.75" x14ac:dyDescent="0.25">
      <c r="A77" s="8" t="s">
        <v>112</v>
      </c>
      <c r="B77" s="8" t="s">
        <v>72</v>
      </c>
      <c r="C77" s="8" t="s">
        <v>77</v>
      </c>
      <c r="D77" s="8" t="s">
        <v>117</v>
      </c>
      <c r="E77" s="8">
        <v>1.1200000048630849</v>
      </c>
    </row>
    <row r="78" spans="1:5" ht="24.75" x14ac:dyDescent="0.25">
      <c r="A78" s="8" t="s">
        <v>112</v>
      </c>
      <c r="B78" s="8" t="s">
        <v>72</v>
      </c>
      <c r="C78" s="8" t="s">
        <v>77</v>
      </c>
      <c r="D78" s="8" t="s">
        <v>118</v>
      </c>
      <c r="E78" s="8">
        <v>1.1200000048630849</v>
      </c>
    </row>
    <row r="79" spans="1:5" ht="24.75" x14ac:dyDescent="0.25">
      <c r="A79" s="8" t="s">
        <v>112</v>
      </c>
      <c r="B79" s="8" t="s">
        <v>72</v>
      </c>
      <c r="C79" s="8" t="s">
        <v>77</v>
      </c>
      <c r="D79" s="8" t="s">
        <v>119</v>
      </c>
      <c r="E79" s="8">
        <v>1.1200000048630849</v>
      </c>
    </row>
    <row r="80" spans="1:5" ht="24.75" x14ac:dyDescent="0.25">
      <c r="A80" s="8" t="s">
        <v>112</v>
      </c>
      <c r="B80" s="8" t="s">
        <v>72</v>
      </c>
      <c r="C80" s="8" t="s">
        <v>77</v>
      </c>
      <c r="D80" s="8" t="s">
        <v>120</v>
      </c>
      <c r="E80" s="8">
        <v>1.1200000048630849</v>
      </c>
    </row>
    <row r="81" spans="1:5" ht="24.75" x14ac:dyDescent="0.25">
      <c r="A81" s="8" t="s">
        <v>112</v>
      </c>
      <c r="B81" s="8" t="s">
        <v>72</v>
      </c>
      <c r="C81" s="8" t="s">
        <v>89</v>
      </c>
      <c r="D81" s="8" t="s">
        <v>131</v>
      </c>
      <c r="E81" s="8">
        <v>1.8900000082064554</v>
      </c>
    </row>
    <row r="82" spans="1:5" ht="24.75" x14ac:dyDescent="0.25">
      <c r="A82" s="8" t="s">
        <v>112</v>
      </c>
      <c r="B82" s="8" t="s">
        <v>72</v>
      </c>
      <c r="C82" s="8" t="s">
        <v>89</v>
      </c>
      <c r="D82" s="8" t="s">
        <v>132</v>
      </c>
      <c r="E82" s="8">
        <v>1.8900000082064554</v>
      </c>
    </row>
    <row r="83" spans="1:5" ht="24.75" x14ac:dyDescent="0.25">
      <c r="A83" s="8" t="s">
        <v>112</v>
      </c>
      <c r="B83" s="8" t="s">
        <v>72</v>
      </c>
      <c r="C83" s="8" t="s">
        <v>89</v>
      </c>
      <c r="D83" s="8" t="s">
        <v>133</v>
      </c>
      <c r="E83" s="8">
        <v>1.8900000082064554</v>
      </c>
    </row>
    <row r="84" spans="1:5" ht="24.75" x14ac:dyDescent="0.25">
      <c r="A84" s="8" t="s">
        <v>112</v>
      </c>
      <c r="B84" s="8" t="s">
        <v>72</v>
      </c>
      <c r="C84" s="8" t="s">
        <v>89</v>
      </c>
      <c r="D84" s="8" t="s">
        <v>134</v>
      </c>
      <c r="E84" s="8">
        <v>1.8900000082064554</v>
      </c>
    </row>
    <row r="85" spans="1:5" ht="24.75" x14ac:dyDescent="0.25">
      <c r="A85" s="8" t="s">
        <v>112</v>
      </c>
      <c r="B85" s="8" t="s">
        <v>72</v>
      </c>
      <c r="C85" s="8" t="s">
        <v>89</v>
      </c>
      <c r="D85" s="8" t="s">
        <v>135</v>
      </c>
      <c r="E85" s="8">
        <v>1.8900000082064554</v>
      </c>
    </row>
    <row r="86" spans="1:5" ht="24.75" x14ac:dyDescent="0.25">
      <c r="A86" s="8" t="s">
        <v>112</v>
      </c>
      <c r="B86" s="8" t="s">
        <v>72</v>
      </c>
      <c r="C86" s="8" t="s">
        <v>89</v>
      </c>
      <c r="D86" s="8" t="s">
        <v>136</v>
      </c>
      <c r="E86" s="8">
        <v>1.8900000082064554</v>
      </c>
    </row>
    <row r="87" spans="1:5" ht="24.75" x14ac:dyDescent="0.25">
      <c r="A87" s="8" t="s">
        <v>112</v>
      </c>
      <c r="B87" s="8" t="s">
        <v>72</v>
      </c>
      <c r="C87" s="8" t="s">
        <v>89</v>
      </c>
      <c r="D87" s="8" t="s">
        <v>137</v>
      </c>
      <c r="E87" s="8">
        <v>1.8900000082064554</v>
      </c>
    </row>
    <row r="88" spans="1:5" ht="24.75" x14ac:dyDescent="0.25">
      <c r="A88" s="8" t="s">
        <v>112</v>
      </c>
      <c r="B88" s="8" t="s">
        <v>72</v>
      </c>
      <c r="C88" s="8" t="s">
        <v>89</v>
      </c>
      <c r="D88" s="8" t="s">
        <v>138</v>
      </c>
      <c r="E88" s="8">
        <v>1.8900000082064554</v>
      </c>
    </row>
    <row r="89" spans="1:5" ht="24.75" x14ac:dyDescent="0.25">
      <c r="A89" s="8" t="s">
        <v>112</v>
      </c>
      <c r="B89" s="8" t="s">
        <v>72</v>
      </c>
      <c r="C89" s="8" t="s">
        <v>89</v>
      </c>
      <c r="D89" s="8" t="s">
        <v>139</v>
      </c>
      <c r="E89" s="8">
        <v>1.8900000082064554</v>
      </c>
    </row>
    <row r="90" spans="1:5" ht="24.75" x14ac:dyDescent="0.25">
      <c r="A90" s="8" t="s">
        <v>112</v>
      </c>
      <c r="B90" s="8" t="s">
        <v>72</v>
      </c>
      <c r="C90" s="8" t="s">
        <v>89</v>
      </c>
      <c r="D90" s="8" t="s">
        <v>140</v>
      </c>
      <c r="E90" s="8">
        <v>1.8900000082064554</v>
      </c>
    </row>
    <row r="91" spans="1:5" ht="24.75" x14ac:dyDescent="0.25">
      <c r="A91" s="8" t="s">
        <v>112</v>
      </c>
      <c r="B91" s="8" t="s">
        <v>72</v>
      </c>
      <c r="C91" s="8" t="s">
        <v>89</v>
      </c>
      <c r="D91" s="8" t="s">
        <v>141</v>
      </c>
      <c r="E91" s="8">
        <v>1.8900000082064554</v>
      </c>
    </row>
    <row r="92" spans="1:5" ht="24.75" x14ac:dyDescent="0.25">
      <c r="A92" s="8" t="s">
        <v>112</v>
      </c>
      <c r="B92" s="8" t="s">
        <v>72</v>
      </c>
      <c r="C92" s="8" t="s">
        <v>83</v>
      </c>
      <c r="D92" s="8" t="s">
        <v>130</v>
      </c>
      <c r="E92" s="8">
        <v>3.4554000150034851</v>
      </c>
    </row>
    <row r="93" spans="1:5" x14ac:dyDescent="0.25">
      <c r="A93" s="1" t="s">
        <v>65</v>
      </c>
      <c r="B93" s="1" t="s">
        <v>65</v>
      </c>
      <c r="C93" s="1">
        <f>SUBTOTAL(103,Elements12_2_81[Elemento])</f>
        <v>86</v>
      </c>
      <c r="D93" s="1" t="s">
        <v>65</v>
      </c>
      <c r="E93" s="1">
        <f>SUBTOTAL(109,Elements12_2_81[Totais:])</f>
        <v>139.79087560697744</v>
      </c>
    </row>
  </sheetData>
  <mergeCells count="3">
    <mergeCell ref="A1:E2"/>
    <mergeCell ref="A4:E4"/>
    <mergeCell ref="A5:E5"/>
  </mergeCells>
  <hyperlinks>
    <hyperlink ref="A1" location="'12.2.8'!A1" display="PROTECAO DE PORTAS EM VINIL DE ALTO IMPACTO,COM ACABAMENTO T EXTURIZADO,VARIAS CORES.FORNECIMENTO E COLOCACAO ENCARGOS SOCIAIS GOS SOCIAIS" xr:uid="{00000000-0004-0000-1400-000000000000}"/>
    <hyperlink ref="B1" location="'12.2.8'!A1" display="PROTECAO DE PORTAS EM VINIL DE ALTO IMPACTO,COM ACABAMENTO T EXTURIZADO,VARIAS CORES.FORNECIMENTO E COLOCACAO ENCARGOS SOCIAIS GOS SOCIAIS" xr:uid="{00000000-0004-0000-1400-000001000000}"/>
    <hyperlink ref="C1" location="'12.2.8'!A1" display="PROTECAO DE PORTAS EM VINIL DE ALTO IMPACTO,COM ACABAMENTO T EXTURIZADO,VARIAS CORES.FORNECIMENTO E COLOCACAO ENCARGOS SOCIAIS GOS SOCIAIS" xr:uid="{00000000-0004-0000-1400-000002000000}"/>
    <hyperlink ref="D1" location="'12.2.8'!A1" display="PROTECAO DE PORTAS EM VINIL DE ALTO IMPACTO,COM ACABAMENTO T EXTURIZADO,VARIAS CORES.FORNECIMENTO E COLOCACAO ENCARGOS SOCIAIS GOS SOCIAIS" xr:uid="{00000000-0004-0000-1400-000003000000}"/>
    <hyperlink ref="E1" location="'12.2.8'!A1" display="PROTECAO DE PORTAS EM VINIL DE ALTO IMPACTO,COM ACABAMENTO T EXTURIZADO,VARIAS CORES.FORNECIMENTO E COLOCACAO ENCARGOS SOCIAIS GOS SOCIAIS" xr:uid="{00000000-0004-0000-1400-000004000000}"/>
    <hyperlink ref="A2" location="'12.2.8'!A1" display="PROTECAO DE PORTAS EM VINIL DE ALTO IMPACTO,COM ACABAMENTO T EXTURIZADO,VARIAS CORES.FORNECIMENTO E COLOCACAO ENCARGOS SOCIAIS GOS SOCIAIS" xr:uid="{00000000-0004-0000-1400-000005000000}"/>
    <hyperlink ref="B2" location="'12.2.8'!A1" display="PROTECAO DE PORTAS EM VINIL DE ALTO IMPACTO,COM ACABAMENTO T EXTURIZADO,VARIAS CORES.FORNECIMENTO E COLOCACAO ENCARGOS SOCIAIS GOS SOCIAIS" xr:uid="{00000000-0004-0000-1400-000006000000}"/>
    <hyperlink ref="C2" location="'12.2.8'!A1" display="PROTECAO DE PORTAS EM VINIL DE ALTO IMPACTO,COM ACABAMENTO T EXTURIZADO,VARIAS CORES.FORNECIMENTO E COLOCACAO ENCARGOS SOCIAIS GOS SOCIAIS" xr:uid="{00000000-0004-0000-1400-000007000000}"/>
    <hyperlink ref="D2" location="'12.2.8'!A1" display="PROTECAO DE PORTAS EM VINIL DE ALTO IMPACTO,COM ACABAMENTO T EXTURIZADO,VARIAS CORES.FORNECIMENTO E COLOCACAO ENCARGOS SOCIAIS GOS SOCIAIS" xr:uid="{00000000-0004-0000-1400-000008000000}"/>
    <hyperlink ref="E2" location="'12.2.8'!A1" display="PROTECAO DE PORTAS EM VINIL DE ALTO IMPACTO,COM ACABAMENTO T EXTURIZADO,VARIAS CORES.FORNECIMENTO E COLOCACAO ENCARGOS SOCIAIS GOS SOCIAIS" xr:uid="{00000000-0004-0000-1400-000009000000}"/>
    <hyperlink ref="A4" location="'12.2.8'!A1" display="Portas" xr:uid="{00000000-0004-0000-1400-00000A000000}"/>
    <hyperlink ref="B4" location="'12.2.8'!A1" display="Portas" xr:uid="{00000000-0004-0000-1400-00000B000000}"/>
    <hyperlink ref="C4" location="'12.2.8'!A1" display="Portas" xr:uid="{00000000-0004-0000-1400-00000C000000}"/>
    <hyperlink ref="D4" location="'12.2.8'!A1" display="Portas" xr:uid="{00000000-0004-0000-1400-00000D000000}"/>
    <hyperlink ref="E4" location="'12.2.8'!A1" display="Portas" xr:uid="{00000000-0004-0000-1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2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48</v>
      </c>
      <c r="B1" s="20" t="s">
        <v>48</v>
      </c>
      <c r="C1" s="20" t="s">
        <v>48</v>
      </c>
      <c r="D1" s="20" t="s">
        <v>48</v>
      </c>
      <c r="E1" s="20" t="s">
        <v>48</v>
      </c>
    </row>
    <row r="2" spans="1:5" x14ac:dyDescent="0.25">
      <c r="A2" s="20" t="s">
        <v>48</v>
      </c>
      <c r="B2" s="20" t="s">
        <v>48</v>
      </c>
      <c r="C2" s="20" t="s">
        <v>48</v>
      </c>
      <c r="D2" s="20" t="s">
        <v>48</v>
      </c>
      <c r="E2" s="20" t="s">
        <v>48</v>
      </c>
    </row>
    <row r="4" spans="1:5" x14ac:dyDescent="0.25">
      <c r="A4" s="15" t="s">
        <v>90</v>
      </c>
      <c r="B4" s="15" t="s">
        <v>90</v>
      </c>
      <c r="C4" s="15" t="s">
        <v>90</v>
      </c>
      <c r="D4" s="15" t="s">
        <v>90</v>
      </c>
      <c r="E4" s="15" t="s">
        <v>90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102</v>
      </c>
      <c r="D7" s="8" t="s">
        <v>201</v>
      </c>
      <c r="E7" s="8">
        <v>1</v>
      </c>
    </row>
    <row r="8" spans="1:5" x14ac:dyDescent="0.25">
      <c r="A8" s="1" t="s">
        <v>65</v>
      </c>
      <c r="B8" s="1" t="s">
        <v>65</v>
      </c>
      <c r="C8" s="1">
        <f>SUBTOTAL(103,Elements12_2_91[Elemento])</f>
        <v>1</v>
      </c>
      <c r="D8" s="1" t="s">
        <v>65</v>
      </c>
      <c r="E8" s="1">
        <f>SUBTOTAL(109,Elements12_2_91[Totais:])</f>
        <v>1</v>
      </c>
    </row>
    <row r="11" spans="1:5" x14ac:dyDescent="0.25">
      <c r="A11" s="20" t="s">
        <v>48</v>
      </c>
      <c r="B11" s="20" t="s">
        <v>48</v>
      </c>
      <c r="C11" s="20" t="s">
        <v>48</v>
      </c>
      <c r="D11" s="20" t="s">
        <v>48</v>
      </c>
      <c r="E11" s="20" t="s">
        <v>48</v>
      </c>
    </row>
    <row r="12" spans="1:5" x14ac:dyDescent="0.25">
      <c r="A12" s="20" t="s">
        <v>48</v>
      </c>
      <c r="B12" s="20" t="s">
        <v>48</v>
      </c>
      <c r="C12" s="20" t="s">
        <v>48</v>
      </c>
      <c r="D12" s="20" t="s">
        <v>48</v>
      </c>
      <c r="E12" s="20" t="s">
        <v>48</v>
      </c>
    </row>
    <row r="14" spans="1:5" x14ac:dyDescent="0.25">
      <c r="A14" s="15" t="s">
        <v>90</v>
      </c>
      <c r="B14" s="15" t="s">
        <v>90</v>
      </c>
      <c r="C14" s="15" t="s">
        <v>90</v>
      </c>
      <c r="D14" s="15" t="s">
        <v>90</v>
      </c>
      <c r="E14" s="15" t="s">
        <v>90</v>
      </c>
    </row>
    <row r="15" spans="1:5" x14ac:dyDescent="0.25">
      <c r="A15" s="21" t="s">
        <v>65</v>
      </c>
      <c r="B15" s="21" t="s">
        <v>65</v>
      </c>
      <c r="C15" s="21" t="s">
        <v>65</v>
      </c>
      <c r="D15" s="21" t="s">
        <v>65</v>
      </c>
      <c r="E15" s="21" t="s">
        <v>65</v>
      </c>
    </row>
    <row r="16" spans="1:5" x14ac:dyDescent="0.25">
      <c r="A16" s="7" t="s">
        <v>107</v>
      </c>
      <c r="B16" s="7" t="s">
        <v>108</v>
      </c>
      <c r="C16" s="7" t="s">
        <v>109</v>
      </c>
      <c r="D16" s="7" t="s">
        <v>110</v>
      </c>
      <c r="E16" s="7" t="s">
        <v>111</v>
      </c>
    </row>
    <row r="17" spans="1:5" ht="24.75" x14ac:dyDescent="0.25">
      <c r="A17" s="8" t="s">
        <v>112</v>
      </c>
      <c r="B17" s="8" t="s">
        <v>72</v>
      </c>
      <c r="C17" s="8" t="s">
        <v>93</v>
      </c>
      <c r="D17" s="8" t="s">
        <v>145</v>
      </c>
      <c r="E17" s="8">
        <v>1</v>
      </c>
    </row>
    <row r="18" spans="1:5" ht="24.75" x14ac:dyDescent="0.25">
      <c r="A18" s="8" t="s">
        <v>112</v>
      </c>
      <c r="B18" s="8" t="s">
        <v>72</v>
      </c>
      <c r="C18" s="8" t="s">
        <v>93</v>
      </c>
      <c r="D18" s="8" t="s">
        <v>146</v>
      </c>
      <c r="E18" s="8">
        <v>1</v>
      </c>
    </row>
    <row r="19" spans="1:5" ht="24.75" x14ac:dyDescent="0.25">
      <c r="A19" s="8" t="s">
        <v>112</v>
      </c>
      <c r="B19" s="8" t="s">
        <v>72</v>
      </c>
      <c r="C19" s="8" t="s">
        <v>93</v>
      </c>
      <c r="D19" s="8" t="s">
        <v>147</v>
      </c>
      <c r="E19" s="8">
        <v>1</v>
      </c>
    </row>
    <row r="20" spans="1:5" ht="24.75" x14ac:dyDescent="0.25">
      <c r="A20" s="8" t="s">
        <v>112</v>
      </c>
      <c r="B20" s="8" t="s">
        <v>72</v>
      </c>
      <c r="C20" s="8" t="s">
        <v>93</v>
      </c>
      <c r="D20" s="8" t="s">
        <v>148</v>
      </c>
      <c r="E20" s="8">
        <v>1</v>
      </c>
    </row>
    <row r="21" spans="1:5" ht="24.75" x14ac:dyDescent="0.25">
      <c r="A21" s="8" t="s">
        <v>112</v>
      </c>
      <c r="B21" s="8" t="s">
        <v>72</v>
      </c>
      <c r="C21" s="8" t="s">
        <v>93</v>
      </c>
      <c r="D21" s="8" t="s">
        <v>149</v>
      </c>
      <c r="E21" s="8">
        <v>1</v>
      </c>
    </row>
    <row r="22" spans="1:5" x14ac:dyDescent="0.25">
      <c r="A22" s="1" t="s">
        <v>65</v>
      </c>
      <c r="B22" s="1" t="s">
        <v>65</v>
      </c>
      <c r="C22" s="1">
        <f>SUBTOTAL(103,Elements12_2_92[Elemento])</f>
        <v>5</v>
      </c>
      <c r="D22" s="1" t="s">
        <v>65</v>
      </c>
      <c r="E22" s="1">
        <f>SUBTOTAL(109,Elements12_2_92[Totais:])</f>
        <v>5</v>
      </c>
    </row>
  </sheetData>
  <mergeCells count="6">
    <mergeCell ref="A15:E15"/>
    <mergeCell ref="A1:E2"/>
    <mergeCell ref="A4:E4"/>
    <mergeCell ref="A5:E5"/>
    <mergeCell ref="A11:E12"/>
    <mergeCell ref="A14:E14"/>
  </mergeCells>
  <hyperlinks>
    <hyperlink ref="A1" location="'12.2.9'!A1" display="PORTA DE ABRIR DE DUAS FOLHAS, COM VISOR VERTICAL - 1,80 X 2,10M REF: EMOP (14.006.0420-0)" xr:uid="{00000000-0004-0000-1500-000000000000}"/>
    <hyperlink ref="B1" location="'12.2.9'!A1" display="PORTA DE ABRIR DE DUAS FOLHAS, COM VISOR VERTICAL - 1,80 X 2,10M REF: EMOP (14.006.0420-0)" xr:uid="{00000000-0004-0000-1500-000001000000}"/>
    <hyperlink ref="C1" location="'12.2.9'!A1" display="PORTA DE ABRIR DE DUAS FOLHAS, COM VISOR VERTICAL - 1,80 X 2,10M REF: EMOP (14.006.0420-0)" xr:uid="{00000000-0004-0000-1500-000002000000}"/>
    <hyperlink ref="D1" location="'12.2.9'!A1" display="PORTA DE ABRIR DE DUAS FOLHAS, COM VISOR VERTICAL - 1,80 X 2,10M REF: EMOP (14.006.0420-0)" xr:uid="{00000000-0004-0000-1500-000003000000}"/>
    <hyperlink ref="E1" location="'12.2.9'!A1" display="PORTA DE ABRIR DE DUAS FOLHAS, COM VISOR VERTICAL - 1,80 X 2,10M REF: EMOP (14.006.0420-0)" xr:uid="{00000000-0004-0000-1500-000004000000}"/>
    <hyperlink ref="A2" location="'12.2.9'!A1" display="PORTA DE ABRIR DE DUAS FOLHAS, COM VISOR VERTICAL - 1,80 X 2,10M REF: EMOP (14.006.0420-0)" xr:uid="{00000000-0004-0000-1500-000005000000}"/>
    <hyperlink ref="B2" location="'12.2.9'!A1" display="PORTA DE ABRIR DE DUAS FOLHAS, COM VISOR VERTICAL - 1,80 X 2,10M REF: EMOP (14.006.0420-0)" xr:uid="{00000000-0004-0000-1500-000006000000}"/>
    <hyperlink ref="C2" location="'12.2.9'!A1" display="PORTA DE ABRIR DE DUAS FOLHAS, COM VISOR VERTICAL - 1,80 X 2,10M REF: EMOP (14.006.0420-0)" xr:uid="{00000000-0004-0000-1500-000007000000}"/>
    <hyperlink ref="D2" location="'12.2.9'!A1" display="PORTA DE ABRIR DE DUAS FOLHAS, COM VISOR VERTICAL - 1,80 X 2,10M REF: EMOP (14.006.0420-0)" xr:uid="{00000000-0004-0000-1500-000008000000}"/>
    <hyperlink ref="E2" location="'12.2.9'!A1" display="PORTA DE ABRIR DE DUAS FOLHAS, COM VISOR VERTICAL - 1,80 X 2,10M REF: EMOP (14.006.0420-0)" xr:uid="{00000000-0004-0000-1500-000009000000}"/>
    <hyperlink ref="A4" location="'12.2.9'!A1" display="Portas (a)" xr:uid="{00000000-0004-0000-1500-00000A000000}"/>
    <hyperlink ref="B4" location="'12.2.9'!A1" display="Portas (a)" xr:uid="{00000000-0004-0000-1500-00000B000000}"/>
    <hyperlink ref="C4" location="'12.2.9'!A1" display="Portas (a)" xr:uid="{00000000-0004-0000-1500-00000C000000}"/>
    <hyperlink ref="D4" location="'12.2.9'!A1" display="Portas (a)" xr:uid="{00000000-0004-0000-1500-00000D000000}"/>
    <hyperlink ref="E4" location="'12.2.9'!A1" display="Portas (a)" xr:uid="{00000000-0004-0000-1500-00000E000000}"/>
    <hyperlink ref="A11" location="'12.2.9'!A1" display="PORTA DE ABRIR DE DUAS FOLHAS, COM VISOR VERTICAL - 1,80 X 2,10M REF: EMOP (14.006.0420-0)" xr:uid="{00000000-0004-0000-1500-00000F000000}"/>
    <hyperlink ref="B11" location="'12.2.9'!A1" display="PORTA DE ABRIR DE DUAS FOLHAS, COM VISOR VERTICAL - 1,80 X 2,10M REF: EMOP (14.006.0420-0)" xr:uid="{00000000-0004-0000-1500-000010000000}"/>
    <hyperlink ref="C11" location="'12.2.9'!A1" display="PORTA DE ABRIR DE DUAS FOLHAS, COM VISOR VERTICAL - 1,80 X 2,10M REF: EMOP (14.006.0420-0)" xr:uid="{00000000-0004-0000-1500-000011000000}"/>
    <hyperlink ref="D11" location="'12.2.9'!A1" display="PORTA DE ABRIR DE DUAS FOLHAS, COM VISOR VERTICAL - 1,80 X 2,10M REF: EMOP (14.006.0420-0)" xr:uid="{00000000-0004-0000-1500-000012000000}"/>
    <hyperlink ref="E11" location="'12.2.9'!A1" display="PORTA DE ABRIR DE DUAS FOLHAS, COM VISOR VERTICAL - 1,80 X 2,10M REF: EMOP (14.006.0420-0)" xr:uid="{00000000-0004-0000-1500-000013000000}"/>
    <hyperlink ref="A12" location="'12.2.9'!A1" display="PORTA DE ABRIR DE DUAS FOLHAS, COM VISOR VERTICAL - 1,80 X 2,10M REF: EMOP (14.006.0420-0)" xr:uid="{00000000-0004-0000-1500-000014000000}"/>
    <hyperlink ref="B12" location="'12.2.9'!A1" display="PORTA DE ABRIR DE DUAS FOLHAS, COM VISOR VERTICAL - 1,80 X 2,10M REF: EMOP (14.006.0420-0)" xr:uid="{00000000-0004-0000-1500-000015000000}"/>
    <hyperlink ref="C12" location="'12.2.9'!A1" display="PORTA DE ABRIR DE DUAS FOLHAS, COM VISOR VERTICAL - 1,80 X 2,10M REF: EMOP (14.006.0420-0)" xr:uid="{00000000-0004-0000-1500-000016000000}"/>
    <hyperlink ref="D12" location="'12.2.9'!A1" display="PORTA DE ABRIR DE DUAS FOLHAS, COM VISOR VERTICAL - 1,80 X 2,10M REF: EMOP (14.006.0420-0)" xr:uid="{00000000-0004-0000-1500-000017000000}"/>
    <hyperlink ref="E12" location="'12.2.9'!A1" display="PORTA DE ABRIR DE DUAS FOLHAS, COM VISOR VERTICAL - 1,80 X 2,10M REF: EMOP (14.006.0420-0)" xr:uid="{00000000-0004-0000-1500-000018000000}"/>
    <hyperlink ref="A14" location="'12.2.9'!A1" display="Portas (a)" xr:uid="{00000000-0004-0000-1500-000019000000}"/>
    <hyperlink ref="B14" location="'12.2.9'!A1" display="Portas (a)" xr:uid="{00000000-0004-0000-1500-00001A000000}"/>
    <hyperlink ref="C14" location="'12.2.9'!A1" display="Portas (a)" xr:uid="{00000000-0004-0000-1500-00001B000000}"/>
    <hyperlink ref="D14" location="'12.2.9'!A1" display="Portas (a)" xr:uid="{00000000-0004-0000-1500-00001C000000}"/>
    <hyperlink ref="E14" location="'12.2.9'!A1" display="Portas (a)" xr:uid="{00000000-0004-0000-15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5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52</v>
      </c>
      <c r="B1" s="20" t="s">
        <v>52</v>
      </c>
      <c r="C1" s="20" t="s">
        <v>52</v>
      </c>
      <c r="D1" s="20" t="s">
        <v>52</v>
      </c>
      <c r="E1" s="20" t="s">
        <v>52</v>
      </c>
    </row>
    <row r="2" spans="1:5" x14ac:dyDescent="0.25">
      <c r="A2" s="20" t="s">
        <v>52</v>
      </c>
      <c r="B2" s="20" t="s">
        <v>52</v>
      </c>
      <c r="C2" s="20" t="s">
        <v>52</v>
      </c>
      <c r="D2" s="20" t="s">
        <v>52</v>
      </c>
      <c r="E2" s="20" t="s">
        <v>52</v>
      </c>
    </row>
    <row r="4" spans="1:5" x14ac:dyDescent="0.25">
      <c r="A4" s="15" t="s">
        <v>90</v>
      </c>
      <c r="B4" s="15" t="s">
        <v>90</v>
      </c>
      <c r="C4" s="15" t="s">
        <v>90</v>
      </c>
      <c r="D4" s="15" t="s">
        <v>90</v>
      </c>
      <c r="E4" s="15" t="s">
        <v>90</v>
      </c>
    </row>
    <row r="5" spans="1:5" x14ac:dyDescent="0.25">
      <c r="A5" s="21" t="s">
        <v>65</v>
      </c>
      <c r="B5" s="21" t="s">
        <v>65</v>
      </c>
      <c r="C5" s="21" t="s">
        <v>65</v>
      </c>
      <c r="D5" s="21" t="s">
        <v>65</v>
      </c>
      <c r="E5" s="21" t="s">
        <v>65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100</v>
      </c>
      <c r="D7" s="8" t="s">
        <v>150</v>
      </c>
      <c r="E7" s="8">
        <v>1</v>
      </c>
    </row>
    <row r="8" spans="1:5" ht="24.75" x14ac:dyDescent="0.25">
      <c r="A8" s="8" t="s">
        <v>112</v>
      </c>
      <c r="B8" s="8" t="s">
        <v>72</v>
      </c>
      <c r="C8" s="8" t="s">
        <v>100</v>
      </c>
      <c r="D8" s="8" t="s">
        <v>151</v>
      </c>
      <c r="E8" s="8">
        <v>1</v>
      </c>
    </row>
    <row r="9" spans="1:5" ht="24.75" x14ac:dyDescent="0.25">
      <c r="A9" s="8" t="s">
        <v>112</v>
      </c>
      <c r="B9" s="8" t="s">
        <v>72</v>
      </c>
      <c r="C9" s="8" t="s">
        <v>100</v>
      </c>
      <c r="D9" s="8" t="s">
        <v>152</v>
      </c>
      <c r="E9" s="8">
        <v>1</v>
      </c>
    </row>
    <row r="10" spans="1:5" ht="24.75" x14ac:dyDescent="0.25">
      <c r="A10" s="8" t="s">
        <v>112</v>
      </c>
      <c r="B10" s="8" t="s">
        <v>72</v>
      </c>
      <c r="C10" s="8" t="s">
        <v>100</v>
      </c>
      <c r="D10" s="8" t="s">
        <v>153</v>
      </c>
      <c r="E10" s="8">
        <v>1</v>
      </c>
    </row>
    <row r="11" spans="1:5" ht="24.75" x14ac:dyDescent="0.25">
      <c r="A11" s="8" t="s">
        <v>112</v>
      </c>
      <c r="B11" s="8" t="s">
        <v>72</v>
      </c>
      <c r="C11" s="8" t="s">
        <v>100</v>
      </c>
      <c r="D11" s="8" t="s">
        <v>154</v>
      </c>
      <c r="E11" s="8">
        <v>1</v>
      </c>
    </row>
    <row r="12" spans="1:5" ht="24.75" x14ac:dyDescent="0.25">
      <c r="A12" s="8" t="s">
        <v>112</v>
      </c>
      <c r="B12" s="8" t="s">
        <v>72</v>
      </c>
      <c r="C12" s="8" t="s">
        <v>100</v>
      </c>
      <c r="D12" s="8" t="s">
        <v>155</v>
      </c>
      <c r="E12" s="8">
        <v>1</v>
      </c>
    </row>
    <row r="13" spans="1:5" ht="24.75" x14ac:dyDescent="0.25">
      <c r="A13" s="8" t="s">
        <v>112</v>
      </c>
      <c r="B13" s="8" t="s">
        <v>72</v>
      </c>
      <c r="C13" s="8" t="s">
        <v>100</v>
      </c>
      <c r="D13" s="8" t="s">
        <v>156</v>
      </c>
      <c r="E13" s="8">
        <v>1</v>
      </c>
    </row>
    <row r="14" spans="1:5" ht="24.75" x14ac:dyDescent="0.25">
      <c r="A14" s="8" t="s">
        <v>112</v>
      </c>
      <c r="B14" s="8" t="s">
        <v>72</v>
      </c>
      <c r="C14" s="8" t="s">
        <v>100</v>
      </c>
      <c r="D14" s="8" t="s">
        <v>157</v>
      </c>
      <c r="E14" s="8">
        <v>1</v>
      </c>
    </row>
    <row r="15" spans="1:5" ht="24.75" x14ac:dyDescent="0.25">
      <c r="A15" s="8" t="s">
        <v>112</v>
      </c>
      <c r="B15" s="8" t="s">
        <v>72</v>
      </c>
      <c r="C15" s="8" t="s">
        <v>100</v>
      </c>
      <c r="D15" s="8" t="s">
        <v>158</v>
      </c>
      <c r="E15" s="8">
        <v>1</v>
      </c>
    </row>
    <row r="16" spans="1:5" ht="24.75" x14ac:dyDescent="0.25">
      <c r="A16" s="8" t="s">
        <v>112</v>
      </c>
      <c r="B16" s="8" t="s">
        <v>72</v>
      </c>
      <c r="C16" s="8" t="s">
        <v>100</v>
      </c>
      <c r="D16" s="8" t="s">
        <v>159</v>
      </c>
      <c r="E16" s="8">
        <v>1</v>
      </c>
    </row>
    <row r="17" spans="1:5" ht="24.75" x14ac:dyDescent="0.25">
      <c r="A17" s="8" t="s">
        <v>112</v>
      </c>
      <c r="B17" s="8" t="s">
        <v>72</v>
      </c>
      <c r="C17" s="8" t="s">
        <v>100</v>
      </c>
      <c r="D17" s="8" t="s">
        <v>160</v>
      </c>
      <c r="E17" s="8">
        <v>1</v>
      </c>
    </row>
    <row r="18" spans="1:5" ht="24.75" x14ac:dyDescent="0.25">
      <c r="A18" s="8" t="s">
        <v>112</v>
      </c>
      <c r="B18" s="8" t="s">
        <v>72</v>
      </c>
      <c r="C18" s="8" t="s">
        <v>100</v>
      </c>
      <c r="D18" s="8" t="s">
        <v>161</v>
      </c>
      <c r="E18" s="8">
        <v>1</v>
      </c>
    </row>
    <row r="19" spans="1:5" ht="24.75" x14ac:dyDescent="0.25">
      <c r="A19" s="8" t="s">
        <v>112</v>
      </c>
      <c r="B19" s="8" t="s">
        <v>72</v>
      </c>
      <c r="C19" s="8" t="s">
        <v>100</v>
      </c>
      <c r="D19" s="8" t="s">
        <v>162</v>
      </c>
      <c r="E19" s="8">
        <v>1</v>
      </c>
    </row>
    <row r="20" spans="1:5" ht="24.75" x14ac:dyDescent="0.25">
      <c r="A20" s="8" t="s">
        <v>112</v>
      </c>
      <c r="B20" s="8" t="s">
        <v>72</v>
      </c>
      <c r="C20" s="8" t="s">
        <v>100</v>
      </c>
      <c r="D20" s="8" t="s">
        <v>163</v>
      </c>
      <c r="E20" s="8">
        <v>1</v>
      </c>
    </row>
    <row r="21" spans="1:5" ht="24.75" x14ac:dyDescent="0.25">
      <c r="A21" s="8" t="s">
        <v>112</v>
      </c>
      <c r="B21" s="8" t="s">
        <v>72</v>
      </c>
      <c r="C21" s="8" t="s">
        <v>100</v>
      </c>
      <c r="D21" s="8" t="s">
        <v>164</v>
      </c>
      <c r="E21" s="8">
        <v>1</v>
      </c>
    </row>
    <row r="22" spans="1:5" ht="24.75" x14ac:dyDescent="0.25">
      <c r="A22" s="8" t="s">
        <v>112</v>
      </c>
      <c r="B22" s="8" t="s">
        <v>72</v>
      </c>
      <c r="C22" s="8" t="s">
        <v>100</v>
      </c>
      <c r="D22" s="8" t="s">
        <v>165</v>
      </c>
      <c r="E22" s="8">
        <v>1</v>
      </c>
    </row>
    <row r="23" spans="1:5" ht="24.75" x14ac:dyDescent="0.25">
      <c r="A23" s="8" t="s">
        <v>112</v>
      </c>
      <c r="B23" s="8" t="s">
        <v>72</v>
      </c>
      <c r="C23" s="8" t="s">
        <v>100</v>
      </c>
      <c r="D23" s="8" t="s">
        <v>166</v>
      </c>
      <c r="E23" s="8">
        <v>1</v>
      </c>
    </row>
    <row r="24" spans="1:5" ht="24.75" x14ac:dyDescent="0.25">
      <c r="A24" s="8" t="s">
        <v>112</v>
      </c>
      <c r="B24" s="8" t="s">
        <v>72</v>
      </c>
      <c r="C24" s="8" t="s">
        <v>100</v>
      </c>
      <c r="D24" s="8" t="s">
        <v>167</v>
      </c>
      <c r="E24" s="8">
        <v>1</v>
      </c>
    </row>
    <row r="25" spans="1:5" ht="24.75" x14ac:dyDescent="0.25">
      <c r="A25" s="8" t="s">
        <v>112</v>
      </c>
      <c r="B25" s="8" t="s">
        <v>72</v>
      </c>
      <c r="C25" s="8" t="s">
        <v>100</v>
      </c>
      <c r="D25" s="8" t="s">
        <v>168</v>
      </c>
      <c r="E25" s="8">
        <v>1</v>
      </c>
    </row>
    <row r="26" spans="1:5" ht="24.75" x14ac:dyDescent="0.25">
      <c r="A26" s="8" t="s">
        <v>112</v>
      </c>
      <c r="B26" s="8" t="s">
        <v>72</v>
      </c>
      <c r="C26" s="8" t="s">
        <v>100</v>
      </c>
      <c r="D26" s="8" t="s">
        <v>169</v>
      </c>
      <c r="E26" s="8">
        <v>1</v>
      </c>
    </row>
    <row r="27" spans="1:5" ht="24.75" x14ac:dyDescent="0.25">
      <c r="A27" s="8" t="s">
        <v>112</v>
      </c>
      <c r="B27" s="8" t="s">
        <v>72</v>
      </c>
      <c r="C27" s="8" t="s">
        <v>100</v>
      </c>
      <c r="D27" s="8" t="s">
        <v>170</v>
      </c>
      <c r="E27" s="8">
        <v>1</v>
      </c>
    </row>
    <row r="28" spans="1:5" ht="24.75" x14ac:dyDescent="0.25">
      <c r="A28" s="8" t="s">
        <v>112</v>
      </c>
      <c r="B28" s="8" t="s">
        <v>72</v>
      </c>
      <c r="C28" s="8" t="s">
        <v>100</v>
      </c>
      <c r="D28" s="8" t="s">
        <v>171</v>
      </c>
      <c r="E28" s="8">
        <v>1</v>
      </c>
    </row>
    <row r="29" spans="1:5" ht="24.75" x14ac:dyDescent="0.25">
      <c r="A29" s="8" t="s">
        <v>112</v>
      </c>
      <c r="B29" s="8" t="s">
        <v>72</v>
      </c>
      <c r="C29" s="8" t="s">
        <v>100</v>
      </c>
      <c r="D29" s="8" t="s">
        <v>172</v>
      </c>
      <c r="E29" s="8">
        <v>1</v>
      </c>
    </row>
    <row r="30" spans="1:5" ht="24.75" x14ac:dyDescent="0.25">
      <c r="A30" s="8" t="s">
        <v>112</v>
      </c>
      <c r="B30" s="8" t="s">
        <v>72</v>
      </c>
      <c r="C30" s="8" t="s">
        <v>100</v>
      </c>
      <c r="D30" s="8" t="s">
        <v>173</v>
      </c>
      <c r="E30" s="8">
        <v>1</v>
      </c>
    </row>
    <row r="31" spans="1:5" ht="24.75" x14ac:dyDescent="0.25">
      <c r="A31" s="8" t="s">
        <v>112</v>
      </c>
      <c r="B31" s="8" t="s">
        <v>72</v>
      </c>
      <c r="C31" s="8" t="s">
        <v>100</v>
      </c>
      <c r="D31" s="8" t="s">
        <v>174</v>
      </c>
      <c r="E31" s="8">
        <v>1</v>
      </c>
    </row>
    <row r="32" spans="1:5" ht="24.75" x14ac:dyDescent="0.25">
      <c r="A32" s="8" t="s">
        <v>112</v>
      </c>
      <c r="B32" s="8" t="s">
        <v>72</v>
      </c>
      <c r="C32" s="8" t="s">
        <v>100</v>
      </c>
      <c r="D32" s="8" t="s">
        <v>175</v>
      </c>
      <c r="E32" s="8">
        <v>1</v>
      </c>
    </row>
    <row r="33" spans="1:5" ht="24.75" x14ac:dyDescent="0.25">
      <c r="A33" s="8" t="s">
        <v>112</v>
      </c>
      <c r="B33" s="8" t="s">
        <v>72</v>
      </c>
      <c r="C33" s="8" t="s">
        <v>100</v>
      </c>
      <c r="D33" s="8" t="s">
        <v>176</v>
      </c>
      <c r="E33" s="8">
        <v>1</v>
      </c>
    </row>
    <row r="34" spans="1:5" x14ac:dyDescent="0.25">
      <c r="A34" s="1" t="s">
        <v>65</v>
      </c>
      <c r="B34" s="1" t="s">
        <v>65</v>
      </c>
      <c r="C34" s="1">
        <f>SUBTOTAL(103,Elements12_2_101[Elemento])</f>
        <v>27</v>
      </c>
      <c r="D34" s="1" t="s">
        <v>65</v>
      </c>
      <c r="E34" s="1">
        <f>SUBTOTAL(109,Elements12_2_101[Totais:])</f>
        <v>27</v>
      </c>
    </row>
    <row r="37" spans="1:5" x14ac:dyDescent="0.25">
      <c r="A37" s="20" t="s">
        <v>52</v>
      </c>
      <c r="B37" s="20" t="s">
        <v>52</v>
      </c>
      <c r="C37" s="20" t="s">
        <v>52</v>
      </c>
      <c r="D37" s="20" t="s">
        <v>52</v>
      </c>
      <c r="E37" s="20" t="s">
        <v>52</v>
      </c>
    </row>
    <row r="38" spans="1:5" x14ac:dyDescent="0.25">
      <c r="A38" s="20" t="s">
        <v>52</v>
      </c>
      <c r="B38" s="20" t="s">
        <v>52</v>
      </c>
      <c r="C38" s="20" t="s">
        <v>52</v>
      </c>
      <c r="D38" s="20" t="s">
        <v>52</v>
      </c>
      <c r="E38" s="20" t="s">
        <v>52</v>
      </c>
    </row>
    <row r="40" spans="1:5" x14ac:dyDescent="0.25">
      <c r="A40" s="15" t="s">
        <v>90</v>
      </c>
      <c r="B40" s="15" t="s">
        <v>90</v>
      </c>
      <c r="C40" s="15" t="s">
        <v>90</v>
      </c>
      <c r="D40" s="15" t="s">
        <v>90</v>
      </c>
      <c r="E40" s="15" t="s">
        <v>90</v>
      </c>
    </row>
    <row r="41" spans="1:5" x14ac:dyDescent="0.25">
      <c r="A41" s="21" t="s">
        <v>65</v>
      </c>
      <c r="B41" s="21" t="s">
        <v>65</v>
      </c>
      <c r="C41" s="21" t="s">
        <v>65</v>
      </c>
      <c r="D41" s="21" t="s">
        <v>65</v>
      </c>
      <c r="E41" s="21" t="s">
        <v>65</v>
      </c>
    </row>
    <row r="42" spans="1:5" x14ac:dyDescent="0.25">
      <c r="A42" s="7" t="s">
        <v>107</v>
      </c>
      <c r="B42" s="7" t="s">
        <v>108</v>
      </c>
      <c r="C42" s="7" t="s">
        <v>109</v>
      </c>
      <c r="D42" s="7" t="s">
        <v>110</v>
      </c>
      <c r="E42" s="7" t="s">
        <v>111</v>
      </c>
    </row>
    <row r="43" spans="1:5" ht="24.75" x14ac:dyDescent="0.25">
      <c r="A43" s="8" t="s">
        <v>112</v>
      </c>
      <c r="B43" s="8" t="s">
        <v>72</v>
      </c>
      <c r="C43" s="8" t="s">
        <v>105</v>
      </c>
      <c r="D43" s="8" t="s">
        <v>182</v>
      </c>
      <c r="E43" s="8">
        <v>1</v>
      </c>
    </row>
    <row r="44" spans="1:5" ht="24.75" x14ac:dyDescent="0.25">
      <c r="A44" s="8" t="s">
        <v>112</v>
      </c>
      <c r="B44" s="8" t="s">
        <v>72</v>
      </c>
      <c r="C44" s="8" t="s">
        <v>105</v>
      </c>
      <c r="D44" s="8" t="s">
        <v>183</v>
      </c>
      <c r="E44" s="8">
        <v>1</v>
      </c>
    </row>
    <row r="45" spans="1:5" ht="24.75" x14ac:dyDescent="0.25">
      <c r="A45" s="8" t="s">
        <v>112</v>
      </c>
      <c r="B45" s="8" t="s">
        <v>72</v>
      </c>
      <c r="C45" s="8" t="s">
        <v>105</v>
      </c>
      <c r="D45" s="8" t="s">
        <v>184</v>
      </c>
      <c r="E45" s="8">
        <v>1</v>
      </c>
    </row>
    <row r="46" spans="1:5" ht="24.75" x14ac:dyDescent="0.25">
      <c r="A46" s="8" t="s">
        <v>112</v>
      </c>
      <c r="B46" s="8" t="s">
        <v>72</v>
      </c>
      <c r="C46" s="8" t="s">
        <v>105</v>
      </c>
      <c r="D46" s="8" t="s">
        <v>185</v>
      </c>
      <c r="E46" s="8">
        <v>1</v>
      </c>
    </row>
    <row r="47" spans="1:5" ht="24.75" x14ac:dyDescent="0.25">
      <c r="A47" s="8" t="s">
        <v>112</v>
      </c>
      <c r="B47" s="8" t="s">
        <v>72</v>
      </c>
      <c r="C47" s="8" t="s">
        <v>105</v>
      </c>
      <c r="D47" s="8" t="s">
        <v>186</v>
      </c>
      <c r="E47" s="8">
        <v>1</v>
      </c>
    </row>
    <row r="48" spans="1:5" ht="24.75" x14ac:dyDescent="0.25">
      <c r="A48" s="8" t="s">
        <v>112</v>
      </c>
      <c r="B48" s="8" t="s">
        <v>72</v>
      </c>
      <c r="C48" s="8" t="s">
        <v>105</v>
      </c>
      <c r="D48" s="8" t="s">
        <v>188</v>
      </c>
      <c r="E48" s="8">
        <v>1</v>
      </c>
    </row>
    <row r="49" spans="1:5" ht="24.75" x14ac:dyDescent="0.25">
      <c r="A49" s="8" t="s">
        <v>112</v>
      </c>
      <c r="B49" s="8" t="s">
        <v>72</v>
      </c>
      <c r="C49" s="8" t="s">
        <v>105</v>
      </c>
      <c r="D49" s="8" t="s">
        <v>189</v>
      </c>
      <c r="E49" s="8">
        <v>1</v>
      </c>
    </row>
    <row r="50" spans="1:5" ht="24.75" x14ac:dyDescent="0.25">
      <c r="A50" s="8" t="s">
        <v>112</v>
      </c>
      <c r="B50" s="8" t="s">
        <v>72</v>
      </c>
      <c r="C50" s="8" t="s">
        <v>105</v>
      </c>
      <c r="D50" s="8" t="s">
        <v>190</v>
      </c>
      <c r="E50" s="8">
        <v>1</v>
      </c>
    </row>
    <row r="51" spans="1:5" ht="24.75" x14ac:dyDescent="0.25">
      <c r="A51" s="8" t="s">
        <v>112</v>
      </c>
      <c r="B51" s="8" t="s">
        <v>72</v>
      </c>
      <c r="C51" s="8" t="s">
        <v>105</v>
      </c>
      <c r="D51" s="8" t="s">
        <v>191</v>
      </c>
      <c r="E51" s="8">
        <v>1</v>
      </c>
    </row>
    <row r="52" spans="1:5" ht="24.75" x14ac:dyDescent="0.25">
      <c r="A52" s="8" t="s">
        <v>112</v>
      </c>
      <c r="B52" s="8" t="s">
        <v>72</v>
      </c>
      <c r="C52" s="8" t="s">
        <v>105</v>
      </c>
      <c r="D52" s="8" t="s">
        <v>192</v>
      </c>
      <c r="E52" s="8">
        <v>1</v>
      </c>
    </row>
    <row r="53" spans="1:5" ht="24.75" x14ac:dyDescent="0.25">
      <c r="A53" s="8" t="s">
        <v>112</v>
      </c>
      <c r="B53" s="8" t="s">
        <v>72</v>
      </c>
      <c r="C53" s="8" t="s">
        <v>105</v>
      </c>
      <c r="D53" s="8" t="s">
        <v>193</v>
      </c>
      <c r="E53" s="8">
        <v>1</v>
      </c>
    </row>
    <row r="54" spans="1:5" ht="24.75" x14ac:dyDescent="0.25">
      <c r="A54" s="8" t="s">
        <v>112</v>
      </c>
      <c r="B54" s="8" t="s">
        <v>72</v>
      </c>
      <c r="C54" s="8" t="s">
        <v>105</v>
      </c>
      <c r="D54" s="8" t="s">
        <v>194</v>
      </c>
      <c r="E54" s="8">
        <v>1</v>
      </c>
    </row>
    <row r="55" spans="1:5" ht="24.75" x14ac:dyDescent="0.25">
      <c r="A55" s="8" t="s">
        <v>112</v>
      </c>
      <c r="B55" s="8" t="s">
        <v>72</v>
      </c>
      <c r="C55" s="8" t="s">
        <v>105</v>
      </c>
      <c r="D55" s="8" t="s">
        <v>195</v>
      </c>
      <c r="E55" s="8">
        <v>1</v>
      </c>
    </row>
    <row r="56" spans="1:5" ht="24.75" x14ac:dyDescent="0.25">
      <c r="A56" s="8" t="s">
        <v>112</v>
      </c>
      <c r="B56" s="8" t="s">
        <v>72</v>
      </c>
      <c r="C56" s="8" t="s">
        <v>105</v>
      </c>
      <c r="D56" s="8" t="s">
        <v>196</v>
      </c>
      <c r="E56" s="8">
        <v>1</v>
      </c>
    </row>
    <row r="57" spans="1:5" ht="24.75" x14ac:dyDescent="0.25">
      <c r="A57" s="8" t="s">
        <v>112</v>
      </c>
      <c r="B57" s="8" t="s">
        <v>72</v>
      </c>
      <c r="C57" s="8" t="s">
        <v>105</v>
      </c>
      <c r="D57" s="8" t="s">
        <v>197</v>
      </c>
      <c r="E57" s="8">
        <v>1</v>
      </c>
    </row>
    <row r="58" spans="1:5" ht="24.75" x14ac:dyDescent="0.25">
      <c r="A58" s="8" t="s">
        <v>112</v>
      </c>
      <c r="B58" s="8" t="s">
        <v>72</v>
      </c>
      <c r="C58" s="8" t="s">
        <v>105</v>
      </c>
      <c r="D58" s="8" t="s">
        <v>198</v>
      </c>
      <c r="E58" s="8">
        <v>1</v>
      </c>
    </row>
    <row r="59" spans="1:5" x14ac:dyDescent="0.25">
      <c r="A59" s="1" t="s">
        <v>65</v>
      </c>
      <c r="B59" s="1" t="s">
        <v>65</v>
      </c>
      <c r="C59" s="1">
        <f>SUBTOTAL(103,Elements12_2_102[Elemento])</f>
        <v>16</v>
      </c>
      <c r="D59" s="1" t="s">
        <v>65</v>
      </c>
      <c r="E59" s="1">
        <f>SUBTOTAL(109,Elements12_2_102[Totais:])</f>
        <v>16</v>
      </c>
    </row>
  </sheetData>
  <mergeCells count="6">
    <mergeCell ref="A41:E41"/>
    <mergeCell ref="A1:E2"/>
    <mergeCell ref="A4:E4"/>
    <mergeCell ref="A5:E5"/>
    <mergeCell ref="A37:E38"/>
    <mergeCell ref="A40:E40"/>
  </mergeCells>
  <hyperlinks>
    <hyperlink ref="A1" location="'12.2.10'!A1" display="PORTA DE ABRIR EM MADEIRA, COM PUXADOR EM BARRA HORIZONTAL, TRANCA, PLACA DE IDENTIFICAÇÃO E PROTEÇÃO METÁLICA H= 40CM - 0,90X2,10M REF: EMOP (14.006.0420-0)" xr:uid="{00000000-0004-0000-1600-000000000000}"/>
    <hyperlink ref="B1" location="'12.2.10'!A1" display="PORTA DE ABRIR EM MADEIRA, COM PUXADOR EM BARRA HORIZONTAL, TRANCA, PLACA DE IDENTIFICAÇÃO E PROTEÇÃO METÁLICA H= 40CM - 0,90X2,10M REF: EMOP (14.006.0420-0)" xr:uid="{00000000-0004-0000-1600-000001000000}"/>
    <hyperlink ref="C1" location="'12.2.10'!A1" display="PORTA DE ABRIR EM MADEIRA, COM PUXADOR EM BARRA HORIZONTAL, TRANCA, PLACA DE IDENTIFICAÇÃO E PROTEÇÃO METÁLICA H= 40CM - 0,90X2,10M REF: EMOP (14.006.0420-0)" xr:uid="{00000000-0004-0000-1600-000002000000}"/>
    <hyperlink ref="D1" location="'12.2.10'!A1" display="PORTA DE ABRIR EM MADEIRA, COM PUXADOR EM BARRA HORIZONTAL, TRANCA, PLACA DE IDENTIFICAÇÃO E PROTEÇÃO METÁLICA H= 40CM - 0,90X2,10M REF: EMOP (14.006.0420-0)" xr:uid="{00000000-0004-0000-1600-000003000000}"/>
    <hyperlink ref="E1" location="'12.2.10'!A1" display="PORTA DE ABRIR EM MADEIRA, COM PUXADOR EM BARRA HORIZONTAL, TRANCA, PLACA DE IDENTIFICAÇÃO E PROTEÇÃO METÁLICA H= 40CM - 0,90X2,10M REF: EMOP (14.006.0420-0)" xr:uid="{00000000-0004-0000-1600-000004000000}"/>
    <hyperlink ref="A2" location="'12.2.10'!A1" display="PORTA DE ABRIR EM MADEIRA, COM PUXADOR EM BARRA HORIZONTAL, TRANCA, PLACA DE IDENTIFICAÇÃO E PROTEÇÃO METÁLICA H= 40CM - 0,90X2,10M REF: EMOP (14.006.0420-0)" xr:uid="{00000000-0004-0000-1600-000005000000}"/>
    <hyperlink ref="B2" location="'12.2.10'!A1" display="PORTA DE ABRIR EM MADEIRA, COM PUXADOR EM BARRA HORIZONTAL, TRANCA, PLACA DE IDENTIFICAÇÃO E PROTEÇÃO METÁLICA H= 40CM - 0,90X2,10M REF: EMOP (14.006.0420-0)" xr:uid="{00000000-0004-0000-1600-000006000000}"/>
    <hyperlink ref="C2" location="'12.2.10'!A1" display="PORTA DE ABRIR EM MADEIRA, COM PUXADOR EM BARRA HORIZONTAL, TRANCA, PLACA DE IDENTIFICAÇÃO E PROTEÇÃO METÁLICA H= 40CM - 0,90X2,10M REF: EMOP (14.006.0420-0)" xr:uid="{00000000-0004-0000-1600-000007000000}"/>
    <hyperlink ref="D2" location="'12.2.10'!A1" display="PORTA DE ABRIR EM MADEIRA, COM PUXADOR EM BARRA HORIZONTAL, TRANCA, PLACA DE IDENTIFICAÇÃO E PROTEÇÃO METÁLICA H= 40CM - 0,90X2,10M REF: EMOP (14.006.0420-0)" xr:uid="{00000000-0004-0000-1600-000008000000}"/>
    <hyperlink ref="E2" location="'12.2.10'!A1" display="PORTA DE ABRIR EM MADEIRA, COM PUXADOR EM BARRA HORIZONTAL, TRANCA, PLACA DE IDENTIFICAÇÃO E PROTEÇÃO METÁLICA H= 40CM - 0,90X2,10M REF: EMOP (14.006.0420-0)" xr:uid="{00000000-0004-0000-1600-000009000000}"/>
    <hyperlink ref="A4" location="'12.2.10'!A1" display="Portas (a)" xr:uid="{00000000-0004-0000-1600-00000A000000}"/>
    <hyperlink ref="B4" location="'12.2.10'!A1" display="Portas (a)" xr:uid="{00000000-0004-0000-1600-00000B000000}"/>
    <hyperlink ref="C4" location="'12.2.10'!A1" display="Portas (a)" xr:uid="{00000000-0004-0000-1600-00000C000000}"/>
    <hyperlink ref="D4" location="'12.2.10'!A1" display="Portas (a)" xr:uid="{00000000-0004-0000-1600-00000D000000}"/>
    <hyperlink ref="E4" location="'12.2.10'!A1" display="Portas (a)" xr:uid="{00000000-0004-0000-1600-00000E000000}"/>
    <hyperlink ref="A37" location="'12.2.10'!A1" display="PORTA DE ABRIR EM MADEIRA, COM PUXADOR EM BARRA HORIZONTAL, TRANCA, PLACA DE IDENTIFICAÇÃO E PROTEÇÃO METÁLICA H= 40CM - 0,90X2,10M REF: EMOP (14.006.0420-0)" xr:uid="{00000000-0004-0000-1600-00000F000000}"/>
    <hyperlink ref="B37" location="'12.2.10'!A1" display="PORTA DE ABRIR EM MADEIRA, COM PUXADOR EM BARRA HORIZONTAL, TRANCA, PLACA DE IDENTIFICAÇÃO E PROTEÇÃO METÁLICA H= 40CM - 0,90X2,10M REF: EMOP (14.006.0420-0)" xr:uid="{00000000-0004-0000-1600-000010000000}"/>
    <hyperlink ref="C37" location="'12.2.10'!A1" display="PORTA DE ABRIR EM MADEIRA, COM PUXADOR EM BARRA HORIZONTAL, TRANCA, PLACA DE IDENTIFICAÇÃO E PROTEÇÃO METÁLICA H= 40CM - 0,90X2,10M REF: EMOP (14.006.0420-0)" xr:uid="{00000000-0004-0000-1600-000011000000}"/>
    <hyperlink ref="D37" location="'12.2.10'!A1" display="PORTA DE ABRIR EM MADEIRA, COM PUXADOR EM BARRA HORIZONTAL, TRANCA, PLACA DE IDENTIFICAÇÃO E PROTEÇÃO METÁLICA H= 40CM - 0,90X2,10M REF: EMOP (14.006.0420-0)" xr:uid="{00000000-0004-0000-1600-000012000000}"/>
    <hyperlink ref="E37" location="'12.2.10'!A1" display="PORTA DE ABRIR EM MADEIRA, COM PUXADOR EM BARRA HORIZONTAL, TRANCA, PLACA DE IDENTIFICAÇÃO E PROTEÇÃO METÁLICA H= 40CM - 0,90X2,10M REF: EMOP (14.006.0420-0)" xr:uid="{00000000-0004-0000-1600-000013000000}"/>
    <hyperlink ref="A38" location="'12.2.10'!A1" display="PORTA DE ABRIR EM MADEIRA, COM PUXADOR EM BARRA HORIZONTAL, TRANCA, PLACA DE IDENTIFICAÇÃO E PROTEÇÃO METÁLICA H= 40CM - 0,90X2,10M REF: EMOP (14.006.0420-0)" xr:uid="{00000000-0004-0000-1600-000014000000}"/>
    <hyperlink ref="B38" location="'12.2.10'!A1" display="PORTA DE ABRIR EM MADEIRA, COM PUXADOR EM BARRA HORIZONTAL, TRANCA, PLACA DE IDENTIFICAÇÃO E PROTEÇÃO METÁLICA H= 40CM - 0,90X2,10M REF: EMOP (14.006.0420-0)" xr:uid="{00000000-0004-0000-1600-000015000000}"/>
    <hyperlink ref="C38" location="'12.2.10'!A1" display="PORTA DE ABRIR EM MADEIRA, COM PUXADOR EM BARRA HORIZONTAL, TRANCA, PLACA DE IDENTIFICAÇÃO E PROTEÇÃO METÁLICA H= 40CM - 0,90X2,10M REF: EMOP (14.006.0420-0)" xr:uid="{00000000-0004-0000-1600-000016000000}"/>
    <hyperlink ref="D38" location="'12.2.10'!A1" display="PORTA DE ABRIR EM MADEIRA, COM PUXADOR EM BARRA HORIZONTAL, TRANCA, PLACA DE IDENTIFICAÇÃO E PROTEÇÃO METÁLICA H= 40CM - 0,90X2,10M REF: EMOP (14.006.0420-0)" xr:uid="{00000000-0004-0000-1600-000017000000}"/>
    <hyperlink ref="E38" location="'12.2.10'!A1" display="PORTA DE ABRIR EM MADEIRA, COM PUXADOR EM BARRA HORIZONTAL, TRANCA, PLACA DE IDENTIFICAÇÃO E PROTEÇÃO METÁLICA H= 40CM - 0,90X2,10M REF: EMOP (14.006.0420-0)" xr:uid="{00000000-0004-0000-1600-000018000000}"/>
    <hyperlink ref="A40" location="'12.2.10'!A1" display="Portas (a)" xr:uid="{00000000-0004-0000-1600-000019000000}"/>
    <hyperlink ref="B40" location="'12.2.10'!A1" display="Portas (a)" xr:uid="{00000000-0004-0000-1600-00001A000000}"/>
    <hyperlink ref="C40" location="'12.2.10'!A1" display="Portas (a)" xr:uid="{00000000-0004-0000-1600-00001B000000}"/>
    <hyperlink ref="D40" location="'12.2.10'!A1" display="Portas (a)" xr:uid="{00000000-0004-0000-1600-00001C000000}"/>
    <hyperlink ref="E40" location="'12.2.10'!A1" display="Portas (a)" xr:uid="{00000000-0004-0000-16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9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56</v>
      </c>
      <c r="B1" s="20" t="s">
        <v>56</v>
      </c>
      <c r="C1" s="20" t="s">
        <v>56</v>
      </c>
      <c r="D1" s="20" t="s">
        <v>56</v>
      </c>
      <c r="E1" s="20" t="s">
        <v>56</v>
      </c>
    </row>
    <row r="2" spans="1:5" x14ac:dyDescent="0.25">
      <c r="A2" s="20" t="s">
        <v>56</v>
      </c>
      <c r="B2" s="20" t="s">
        <v>56</v>
      </c>
      <c r="C2" s="20" t="s">
        <v>56</v>
      </c>
      <c r="D2" s="20" t="s">
        <v>56</v>
      </c>
      <c r="E2" s="20" t="s">
        <v>56</v>
      </c>
    </row>
    <row r="4" spans="1:5" x14ac:dyDescent="0.25">
      <c r="A4" s="15" t="s">
        <v>95</v>
      </c>
      <c r="B4" s="15" t="s">
        <v>95</v>
      </c>
      <c r="C4" s="15" t="s">
        <v>95</v>
      </c>
      <c r="D4" s="15" t="s">
        <v>95</v>
      </c>
      <c r="E4" s="15" t="s">
        <v>95</v>
      </c>
    </row>
    <row r="5" spans="1:5" x14ac:dyDescent="0.25">
      <c r="A5" s="21" t="s">
        <v>106</v>
      </c>
      <c r="B5" s="21" t="s">
        <v>106</v>
      </c>
      <c r="C5" s="21" t="s">
        <v>106</v>
      </c>
      <c r="D5" s="21" t="s">
        <v>106</v>
      </c>
      <c r="E5" s="21" t="s">
        <v>106</v>
      </c>
    </row>
    <row r="6" spans="1:5" x14ac:dyDescent="0.25">
      <c r="A6" s="7" t="s">
        <v>107</v>
      </c>
      <c r="B6" s="7" t="s">
        <v>108</v>
      </c>
      <c r="C6" s="7" t="s">
        <v>109</v>
      </c>
      <c r="D6" s="7" t="s">
        <v>110</v>
      </c>
      <c r="E6" s="7" t="s">
        <v>111</v>
      </c>
    </row>
    <row r="7" spans="1:5" ht="24.75" x14ac:dyDescent="0.25">
      <c r="A7" s="8" t="s">
        <v>112</v>
      </c>
      <c r="B7" s="8" t="s">
        <v>72</v>
      </c>
      <c r="C7" s="8" t="s">
        <v>81</v>
      </c>
      <c r="D7" s="8" t="s">
        <v>125</v>
      </c>
      <c r="E7" s="8">
        <v>3.9999999479211285E-3</v>
      </c>
    </row>
    <row r="8" spans="1:5" ht="24.75" x14ac:dyDescent="0.25">
      <c r="A8" s="8" t="s">
        <v>112</v>
      </c>
      <c r="B8" s="8" t="s">
        <v>72</v>
      </c>
      <c r="C8" s="8" t="s">
        <v>81</v>
      </c>
      <c r="D8" s="8" t="s">
        <v>126</v>
      </c>
      <c r="E8" s="8">
        <v>3.9999999479211285E-3</v>
      </c>
    </row>
    <row r="9" spans="1:5" ht="24.75" x14ac:dyDescent="0.25">
      <c r="A9" s="8" t="s">
        <v>112</v>
      </c>
      <c r="B9" s="8" t="s">
        <v>72</v>
      </c>
      <c r="C9" s="8" t="s">
        <v>81</v>
      </c>
      <c r="D9" s="8" t="s">
        <v>127</v>
      </c>
      <c r="E9" s="8">
        <v>3.9999999479211285E-3</v>
      </c>
    </row>
    <row r="10" spans="1:5" ht="24.75" x14ac:dyDescent="0.25">
      <c r="A10" s="8" t="s">
        <v>112</v>
      </c>
      <c r="B10" s="8" t="s">
        <v>72</v>
      </c>
      <c r="C10" s="8" t="s">
        <v>81</v>
      </c>
      <c r="D10" s="8" t="s">
        <v>128</v>
      </c>
      <c r="E10" s="8">
        <v>3.9999999479211285E-3</v>
      </c>
    </row>
    <row r="11" spans="1:5" ht="24.75" x14ac:dyDescent="0.25">
      <c r="A11" s="8" t="s">
        <v>112</v>
      </c>
      <c r="B11" s="8" t="s">
        <v>72</v>
      </c>
      <c r="C11" s="8" t="s">
        <v>81</v>
      </c>
      <c r="D11" s="8" t="s">
        <v>129</v>
      </c>
      <c r="E11" s="8">
        <v>3.9999999479211285E-3</v>
      </c>
    </row>
    <row r="12" spans="1:5" ht="24.75" x14ac:dyDescent="0.25">
      <c r="A12" s="8" t="s">
        <v>112</v>
      </c>
      <c r="B12" s="8" t="s">
        <v>72</v>
      </c>
      <c r="C12" s="8" t="s">
        <v>177</v>
      </c>
      <c r="D12" s="8" t="s">
        <v>178</v>
      </c>
      <c r="E12" s="8">
        <v>6.9999999088619742E-3</v>
      </c>
    </row>
    <row r="13" spans="1:5" ht="24.75" x14ac:dyDescent="0.25">
      <c r="A13" s="8" t="s">
        <v>112</v>
      </c>
      <c r="B13" s="8" t="s">
        <v>72</v>
      </c>
      <c r="C13" s="8" t="s">
        <v>179</v>
      </c>
      <c r="D13" s="8" t="s">
        <v>180</v>
      </c>
      <c r="E13" s="8">
        <v>7.999999895842257E-3</v>
      </c>
    </row>
    <row r="14" spans="1:5" ht="24.75" x14ac:dyDescent="0.25">
      <c r="A14" s="8" t="s">
        <v>112</v>
      </c>
      <c r="B14" s="8" t="s">
        <v>72</v>
      </c>
      <c r="C14" s="8" t="s">
        <v>179</v>
      </c>
      <c r="D14" s="8" t="s">
        <v>181</v>
      </c>
      <c r="E14" s="8">
        <v>7.999999895842257E-3</v>
      </c>
    </row>
    <row r="15" spans="1:5" ht="24.75" x14ac:dyDescent="0.25">
      <c r="A15" s="8" t="s">
        <v>112</v>
      </c>
      <c r="B15" s="8" t="s">
        <v>72</v>
      </c>
      <c r="C15" s="8" t="s">
        <v>105</v>
      </c>
      <c r="D15" s="8" t="s">
        <v>182</v>
      </c>
      <c r="E15" s="8">
        <v>8.599999888030424E-3</v>
      </c>
    </row>
    <row r="16" spans="1:5" ht="24.75" x14ac:dyDescent="0.25">
      <c r="A16" s="8" t="s">
        <v>112</v>
      </c>
      <c r="B16" s="8" t="s">
        <v>72</v>
      </c>
      <c r="C16" s="8" t="s">
        <v>105</v>
      </c>
      <c r="D16" s="8" t="s">
        <v>183</v>
      </c>
      <c r="E16" s="8">
        <v>8.599999888030424E-3</v>
      </c>
    </row>
    <row r="17" spans="1:5" ht="24.75" x14ac:dyDescent="0.25">
      <c r="A17" s="8" t="s">
        <v>112</v>
      </c>
      <c r="B17" s="8" t="s">
        <v>72</v>
      </c>
      <c r="C17" s="8" t="s">
        <v>105</v>
      </c>
      <c r="D17" s="8" t="s">
        <v>184</v>
      </c>
      <c r="E17" s="8">
        <v>8.599999888030424E-3</v>
      </c>
    </row>
    <row r="18" spans="1:5" ht="24.75" x14ac:dyDescent="0.25">
      <c r="A18" s="8" t="s">
        <v>112</v>
      </c>
      <c r="B18" s="8" t="s">
        <v>72</v>
      </c>
      <c r="C18" s="8" t="s">
        <v>105</v>
      </c>
      <c r="D18" s="8" t="s">
        <v>185</v>
      </c>
      <c r="E18" s="8">
        <v>8.599999888030424E-3</v>
      </c>
    </row>
    <row r="19" spans="1:5" ht="24.75" x14ac:dyDescent="0.25">
      <c r="A19" s="8" t="s">
        <v>112</v>
      </c>
      <c r="B19" s="8" t="s">
        <v>72</v>
      </c>
      <c r="C19" s="8" t="s">
        <v>105</v>
      </c>
      <c r="D19" s="8" t="s">
        <v>186</v>
      </c>
      <c r="E19" s="8">
        <v>8.599999888030424E-3</v>
      </c>
    </row>
    <row r="20" spans="1:5" ht="24.75" x14ac:dyDescent="0.25">
      <c r="A20" s="8" t="s">
        <v>112</v>
      </c>
      <c r="B20" s="8" t="s">
        <v>72</v>
      </c>
      <c r="C20" s="8" t="s">
        <v>105</v>
      </c>
      <c r="D20" s="8" t="s">
        <v>187</v>
      </c>
      <c r="E20" s="8">
        <v>8.599999888030424E-3</v>
      </c>
    </row>
    <row r="21" spans="1:5" ht="24.75" x14ac:dyDescent="0.25">
      <c r="A21" s="8" t="s">
        <v>112</v>
      </c>
      <c r="B21" s="8" t="s">
        <v>72</v>
      </c>
      <c r="C21" s="8" t="s">
        <v>105</v>
      </c>
      <c r="D21" s="8" t="s">
        <v>188</v>
      </c>
      <c r="E21" s="8">
        <v>8.599999888030424E-3</v>
      </c>
    </row>
    <row r="22" spans="1:5" ht="24.75" x14ac:dyDescent="0.25">
      <c r="A22" s="8" t="s">
        <v>112</v>
      </c>
      <c r="B22" s="8" t="s">
        <v>72</v>
      </c>
      <c r="C22" s="8" t="s">
        <v>105</v>
      </c>
      <c r="D22" s="8" t="s">
        <v>189</v>
      </c>
      <c r="E22" s="8">
        <v>8.599999888030424E-3</v>
      </c>
    </row>
    <row r="23" spans="1:5" ht="24.75" x14ac:dyDescent="0.25">
      <c r="A23" s="8" t="s">
        <v>112</v>
      </c>
      <c r="B23" s="8" t="s">
        <v>72</v>
      </c>
      <c r="C23" s="8" t="s">
        <v>105</v>
      </c>
      <c r="D23" s="8" t="s">
        <v>190</v>
      </c>
      <c r="E23" s="8">
        <v>8.599999888030424E-3</v>
      </c>
    </row>
    <row r="24" spans="1:5" ht="24.75" x14ac:dyDescent="0.25">
      <c r="A24" s="8" t="s">
        <v>112</v>
      </c>
      <c r="B24" s="8" t="s">
        <v>72</v>
      </c>
      <c r="C24" s="8" t="s">
        <v>105</v>
      </c>
      <c r="D24" s="8" t="s">
        <v>191</v>
      </c>
      <c r="E24" s="8">
        <v>8.599999888030424E-3</v>
      </c>
    </row>
    <row r="25" spans="1:5" ht="24.75" x14ac:dyDescent="0.25">
      <c r="A25" s="8" t="s">
        <v>112</v>
      </c>
      <c r="B25" s="8" t="s">
        <v>72</v>
      </c>
      <c r="C25" s="8" t="s">
        <v>105</v>
      </c>
      <c r="D25" s="8" t="s">
        <v>192</v>
      </c>
      <c r="E25" s="8">
        <v>8.599999888030424E-3</v>
      </c>
    </row>
    <row r="26" spans="1:5" ht="24.75" x14ac:dyDescent="0.25">
      <c r="A26" s="8" t="s">
        <v>112</v>
      </c>
      <c r="B26" s="8" t="s">
        <v>72</v>
      </c>
      <c r="C26" s="8" t="s">
        <v>105</v>
      </c>
      <c r="D26" s="8" t="s">
        <v>193</v>
      </c>
      <c r="E26" s="8">
        <v>8.599999888030424E-3</v>
      </c>
    </row>
    <row r="27" spans="1:5" ht="24.75" x14ac:dyDescent="0.25">
      <c r="A27" s="8" t="s">
        <v>112</v>
      </c>
      <c r="B27" s="8" t="s">
        <v>72</v>
      </c>
      <c r="C27" s="8" t="s">
        <v>105</v>
      </c>
      <c r="D27" s="8" t="s">
        <v>194</v>
      </c>
      <c r="E27" s="8">
        <v>8.599999888030424E-3</v>
      </c>
    </row>
    <row r="28" spans="1:5" ht="24.75" x14ac:dyDescent="0.25">
      <c r="A28" s="8" t="s">
        <v>112</v>
      </c>
      <c r="B28" s="8" t="s">
        <v>72</v>
      </c>
      <c r="C28" s="8" t="s">
        <v>105</v>
      </c>
      <c r="D28" s="8" t="s">
        <v>195</v>
      </c>
      <c r="E28" s="8">
        <v>8.599999888030424E-3</v>
      </c>
    </row>
    <row r="29" spans="1:5" ht="24.75" x14ac:dyDescent="0.25">
      <c r="A29" s="8" t="s">
        <v>112</v>
      </c>
      <c r="B29" s="8" t="s">
        <v>72</v>
      </c>
      <c r="C29" s="8" t="s">
        <v>105</v>
      </c>
      <c r="D29" s="8" t="s">
        <v>196</v>
      </c>
      <c r="E29" s="8">
        <v>8.599999888030424E-3</v>
      </c>
    </row>
    <row r="30" spans="1:5" ht="24.75" x14ac:dyDescent="0.25">
      <c r="A30" s="8" t="s">
        <v>112</v>
      </c>
      <c r="B30" s="8" t="s">
        <v>72</v>
      </c>
      <c r="C30" s="8" t="s">
        <v>105</v>
      </c>
      <c r="D30" s="8" t="s">
        <v>197</v>
      </c>
      <c r="E30" s="8">
        <v>8.599999888030424E-3</v>
      </c>
    </row>
    <row r="31" spans="1:5" ht="24.75" x14ac:dyDescent="0.25">
      <c r="A31" s="8" t="s">
        <v>112</v>
      </c>
      <c r="B31" s="8" t="s">
        <v>72</v>
      </c>
      <c r="C31" s="8" t="s">
        <v>105</v>
      </c>
      <c r="D31" s="8" t="s">
        <v>198</v>
      </c>
      <c r="E31" s="8">
        <v>8.599999888030424E-3</v>
      </c>
    </row>
    <row r="32" spans="1:5" ht="24.75" x14ac:dyDescent="0.25">
      <c r="A32" s="8" t="s">
        <v>112</v>
      </c>
      <c r="B32" s="8" t="s">
        <v>72</v>
      </c>
      <c r="C32" s="8" t="s">
        <v>100</v>
      </c>
      <c r="D32" s="8" t="s">
        <v>150</v>
      </c>
      <c r="E32" s="8">
        <v>7.4999999023521143E-3</v>
      </c>
    </row>
    <row r="33" spans="1:5" ht="24.75" x14ac:dyDescent="0.25">
      <c r="A33" s="8" t="s">
        <v>112</v>
      </c>
      <c r="B33" s="8" t="s">
        <v>72</v>
      </c>
      <c r="C33" s="8" t="s">
        <v>100</v>
      </c>
      <c r="D33" s="8" t="s">
        <v>151</v>
      </c>
      <c r="E33" s="8">
        <v>7.4999999023521143E-3</v>
      </c>
    </row>
    <row r="34" spans="1:5" ht="24.75" x14ac:dyDescent="0.25">
      <c r="A34" s="8" t="s">
        <v>112</v>
      </c>
      <c r="B34" s="8" t="s">
        <v>72</v>
      </c>
      <c r="C34" s="8" t="s">
        <v>100</v>
      </c>
      <c r="D34" s="8" t="s">
        <v>152</v>
      </c>
      <c r="E34" s="8">
        <v>7.4999999023521143E-3</v>
      </c>
    </row>
    <row r="35" spans="1:5" ht="24.75" x14ac:dyDescent="0.25">
      <c r="A35" s="8" t="s">
        <v>112</v>
      </c>
      <c r="B35" s="8" t="s">
        <v>72</v>
      </c>
      <c r="C35" s="8" t="s">
        <v>100</v>
      </c>
      <c r="D35" s="8" t="s">
        <v>153</v>
      </c>
      <c r="E35" s="8">
        <v>7.4999999023521143E-3</v>
      </c>
    </row>
    <row r="36" spans="1:5" ht="24.75" x14ac:dyDescent="0.25">
      <c r="A36" s="8" t="s">
        <v>112</v>
      </c>
      <c r="B36" s="8" t="s">
        <v>72</v>
      </c>
      <c r="C36" s="8" t="s">
        <v>100</v>
      </c>
      <c r="D36" s="8" t="s">
        <v>154</v>
      </c>
      <c r="E36" s="8">
        <v>7.4999999023521143E-3</v>
      </c>
    </row>
    <row r="37" spans="1:5" ht="24.75" x14ac:dyDescent="0.25">
      <c r="A37" s="8" t="s">
        <v>112</v>
      </c>
      <c r="B37" s="8" t="s">
        <v>72</v>
      </c>
      <c r="C37" s="8" t="s">
        <v>100</v>
      </c>
      <c r="D37" s="8" t="s">
        <v>155</v>
      </c>
      <c r="E37" s="8">
        <v>7.4999999023521143E-3</v>
      </c>
    </row>
    <row r="38" spans="1:5" ht="24.75" x14ac:dyDescent="0.25">
      <c r="A38" s="8" t="s">
        <v>112</v>
      </c>
      <c r="B38" s="8" t="s">
        <v>72</v>
      </c>
      <c r="C38" s="8" t="s">
        <v>100</v>
      </c>
      <c r="D38" s="8" t="s">
        <v>156</v>
      </c>
      <c r="E38" s="8">
        <v>7.4999999023521143E-3</v>
      </c>
    </row>
    <row r="39" spans="1:5" ht="24.75" x14ac:dyDescent="0.25">
      <c r="A39" s="8" t="s">
        <v>112</v>
      </c>
      <c r="B39" s="8" t="s">
        <v>72</v>
      </c>
      <c r="C39" s="8" t="s">
        <v>100</v>
      </c>
      <c r="D39" s="8" t="s">
        <v>157</v>
      </c>
      <c r="E39" s="8">
        <v>7.4999999023521143E-3</v>
      </c>
    </row>
    <row r="40" spans="1:5" ht="24.75" x14ac:dyDescent="0.25">
      <c r="A40" s="8" t="s">
        <v>112</v>
      </c>
      <c r="B40" s="8" t="s">
        <v>72</v>
      </c>
      <c r="C40" s="8" t="s">
        <v>100</v>
      </c>
      <c r="D40" s="8" t="s">
        <v>158</v>
      </c>
      <c r="E40" s="8">
        <v>7.4999999023521143E-3</v>
      </c>
    </row>
    <row r="41" spans="1:5" ht="24.75" x14ac:dyDescent="0.25">
      <c r="A41" s="8" t="s">
        <v>112</v>
      </c>
      <c r="B41" s="8" t="s">
        <v>72</v>
      </c>
      <c r="C41" s="8" t="s">
        <v>100</v>
      </c>
      <c r="D41" s="8" t="s">
        <v>159</v>
      </c>
      <c r="E41" s="8">
        <v>7.4999999023521143E-3</v>
      </c>
    </row>
    <row r="42" spans="1:5" ht="24.75" x14ac:dyDescent="0.25">
      <c r="A42" s="8" t="s">
        <v>112</v>
      </c>
      <c r="B42" s="8" t="s">
        <v>72</v>
      </c>
      <c r="C42" s="8" t="s">
        <v>100</v>
      </c>
      <c r="D42" s="8" t="s">
        <v>160</v>
      </c>
      <c r="E42" s="8">
        <v>7.4999999023521143E-3</v>
      </c>
    </row>
    <row r="43" spans="1:5" ht="24.75" x14ac:dyDescent="0.25">
      <c r="A43" s="8" t="s">
        <v>112</v>
      </c>
      <c r="B43" s="8" t="s">
        <v>72</v>
      </c>
      <c r="C43" s="8" t="s">
        <v>100</v>
      </c>
      <c r="D43" s="8" t="s">
        <v>161</v>
      </c>
      <c r="E43" s="8">
        <v>7.4999999023521143E-3</v>
      </c>
    </row>
    <row r="44" spans="1:5" ht="24.75" x14ac:dyDescent="0.25">
      <c r="A44" s="8" t="s">
        <v>112</v>
      </c>
      <c r="B44" s="8" t="s">
        <v>72</v>
      </c>
      <c r="C44" s="8" t="s">
        <v>100</v>
      </c>
      <c r="D44" s="8" t="s">
        <v>162</v>
      </c>
      <c r="E44" s="8">
        <v>7.4999999023521143E-3</v>
      </c>
    </row>
    <row r="45" spans="1:5" ht="24.75" x14ac:dyDescent="0.25">
      <c r="A45" s="8" t="s">
        <v>112</v>
      </c>
      <c r="B45" s="8" t="s">
        <v>72</v>
      </c>
      <c r="C45" s="8" t="s">
        <v>100</v>
      </c>
      <c r="D45" s="8" t="s">
        <v>163</v>
      </c>
      <c r="E45" s="8">
        <v>7.4999999023521143E-3</v>
      </c>
    </row>
    <row r="46" spans="1:5" ht="24.75" x14ac:dyDescent="0.25">
      <c r="A46" s="8" t="s">
        <v>112</v>
      </c>
      <c r="B46" s="8" t="s">
        <v>72</v>
      </c>
      <c r="C46" s="8" t="s">
        <v>100</v>
      </c>
      <c r="D46" s="8" t="s">
        <v>164</v>
      </c>
      <c r="E46" s="8">
        <v>7.4999999023521143E-3</v>
      </c>
    </row>
    <row r="47" spans="1:5" ht="24.75" x14ac:dyDescent="0.25">
      <c r="A47" s="8" t="s">
        <v>112</v>
      </c>
      <c r="B47" s="8" t="s">
        <v>72</v>
      </c>
      <c r="C47" s="8" t="s">
        <v>100</v>
      </c>
      <c r="D47" s="8" t="s">
        <v>165</v>
      </c>
      <c r="E47" s="8">
        <v>7.4999999023521143E-3</v>
      </c>
    </row>
    <row r="48" spans="1:5" ht="24.75" x14ac:dyDescent="0.25">
      <c r="A48" s="8" t="s">
        <v>112</v>
      </c>
      <c r="B48" s="8" t="s">
        <v>72</v>
      </c>
      <c r="C48" s="8" t="s">
        <v>100</v>
      </c>
      <c r="D48" s="8" t="s">
        <v>166</v>
      </c>
      <c r="E48" s="8">
        <v>7.4999999023521143E-3</v>
      </c>
    </row>
    <row r="49" spans="1:5" ht="24.75" x14ac:dyDescent="0.25">
      <c r="A49" s="8" t="s">
        <v>112</v>
      </c>
      <c r="B49" s="8" t="s">
        <v>72</v>
      </c>
      <c r="C49" s="8" t="s">
        <v>100</v>
      </c>
      <c r="D49" s="8" t="s">
        <v>167</v>
      </c>
      <c r="E49" s="8">
        <v>7.4999999023521143E-3</v>
      </c>
    </row>
    <row r="50" spans="1:5" ht="24.75" x14ac:dyDescent="0.25">
      <c r="A50" s="8" t="s">
        <v>112</v>
      </c>
      <c r="B50" s="8" t="s">
        <v>72</v>
      </c>
      <c r="C50" s="8" t="s">
        <v>100</v>
      </c>
      <c r="D50" s="8" t="s">
        <v>168</v>
      </c>
      <c r="E50" s="8">
        <v>7.4999999023521143E-3</v>
      </c>
    </row>
    <row r="51" spans="1:5" ht="24.75" x14ac:dyDescent="0.25">
      <c r="A51" s="8" t="s">
        <v>112</v>
      </c>
      <c r="B51" s="8" t="s">
        <v>72</v>
      </c>
      <c r="C51" s="8" t="s">
        <v>100</v>
      </c>
      <c r="D51" s="8" t="s">
        <v>169</v>
      </c>
      <c r="E51" s="8">
        <v>7.4999999023521143E-3</v>
      </c>
    </row>
    <row r="52" spans="1:5" ht="24.75" x14ac:dyDescent="0.25">
      <c r="A52" s="8" t="s">
        <v>112</v>
      </c>
      <c r="B52" s="8" t="s">
        <v>72</v>
      </c>
      <c r="C52" s="8" t="s">
        <v>100</v>
      </c>
      <c r="D52" s="8" t="s">
        <v>170</v>
      </c>
      <c r="E52" s="8">
        <v>7.4999999023521143E-3</v>
      </c>
    </row>
    <row r="53" spans="1:5" ht="24.75" x14ac:dyDescent="0.25">
      <c r="A53" s="8" t="s">
        <v>112</v>
      </c>
      <c r="B53" s="8" t="s">
        <v>72</v>
      </c>
      <c r="C53" s="8" t="s">
        <v>100</v>
      </c>
      <c r="D53" s="8" t="s">
        <v>171</v>
      </c>
      <c r="E53" s="8">
        <v>7.4999999023521143E-3</v>
      </c>
    </row>
    <row r="54" spans="1:5" ht="24.75" x14ac:dyDescent="0.25">
      <c r="A54" s="8" t="s">
        <v>112</v>
      </c>
      <c r="B54" s="8" t="s">
        <v>72</v>
      </c>
      <c r="C54" s="8" t="s">
        <v>100</v>
      </c>
      <c r="D54" s="8" t="s">
        <v>172</v>
      </c>
      <c r="E54" s="8">
        <v>7.4999999023521143E-3</v>
      </c>
    </row>
    <row r="55" spans="1:5" ht="24.75" x14ac:dyDescent="0.25">
      <c r="A55" s="8" t="s">
        <v>112</v>
      </c>
      <c r="B55" s="8" t="s">
        <v>72</v>
      </c>
      <c r="C55" s="8" t="s">
        <v>100</v>
      </c>
      <c r="D55" s="8" t="s">
        <v>173</v>
      </c>
      <c r="E55" s="8">
        <v>7.4999999023521143E-3</v>
      </c>
    </row>
    <row r="56" spans="1:5" ht="24.75" x14ac:dyDescent="0.25">
      <c r="A56" s="8" t="s">
        <v>112</v>
      </c>
      <c r="B56" s="8" t="s">
        <v>72</v>
      </c>
      <c r="C56" s="8" t="s">
        <v>100</v>
      </c>
      <c r="D56" s="8" t="s">
        <v>174</v>
      </c>
      <c r="E56" s="8">
        <v>7.4999999023521143E-3</v>
      </c>
    </row>
    <row r="57" spans="1:5" ht="24.75" x14ac:dyDescent="0.25">
      <c r="A57" s="8" t="s">
        <v>112</v>
      </c>
      <c r="B57" s="8" t="s">
        <v>72</v>
      </c>
      <c r="C57" s="8" t="s">
        <v>100</v>
      </c>
      <c r="D57" s="8" t="s">
        <v>175</v>
      </c>
      <c r="E57" s="8">
        <v>7.4999999023521143E-3</v>
      </c>
    </row>
    <row r="58" spans="1:5" ht="24.75" x14ac:dyDescent="0.25">
      <c r="A58" s="8" t="s">
        <v>112</v>
      </c>
      <c r="B58" s="8" t="s">
        <v>72</v>
      </c>
      <c r="C58" s="8" t="s">
        <v>100</v>
      </c>
      <c r="D58" s="8" t="s">
        <v>176</v>
      </c>
      <c r="E58" s="8">
        <v>7.4999999023521143E-3</v>
      </c>
    </row>
    <row r="59" spans="1:5" ht="24.75" x14ac:dyDescent="0.25">
      <c r="A59" s="8" t="s">
        <v>112</v>
      </c>
      <c r="B59" s="8" t="s">
        <v>72</v>
      </c>
      <c r="C59" s="8" t="s">
        <v>93</v>
      </c>
      <c r="D59" s="8" t="s">
        <v>145</v>
      </c>
      <c r="E59" s="8">
        <v>1.1299999852877185E-2</v>
      </c>
    </row>
    <row r="60" spans="1:5" ht="24.75" x14ac:dyDescent="0.25">
      <c r="A60" s="8" t="s">
        <v>112</v>
      </c>
      <c r="B60" s="8" t="s">
        <v>72</v>
      </c>
      <c r="C60" s="8" t="s">
        <v>93</v>
      </c>
      <c r="D60" s="8" t="s">
        <v>142</v>
      </c>
      <c r="E60" s="8">
        <v>1.1999999843763383E-2</v>
      </c>
    </row>
    <row r="61" spans="1:5" ht="24.75" x14ac:dyDescent="0.25">
      <c r="A61" s="8" t="s">
        <v>112</v>
      </c>
      <c r="B61" s="8" t="s">
        <v>72</v>
      </c>
      <c r="C61" s="8" t="s">
        <v>93</v>
      </c>
      <c r="D61" s="8" t="s">
        <v>143</v>
      </c>
      <c r="E61" s="8">
        <v>1.1999999843763383E-2</v>
      </c>
    </row>
    <row r="62" spans="1:5" ht="24.75" x14ac:dyDescent="0.25">
      <c r="A62" s="8" t="s">
        <v>112</v>
      </c>
      <c r="B62" s="8" t="s">
        <v>72</v>
      </c>
      <c r="C62" s="8" t="s">
        <v>93</v>
      </c>
      <c r="D62" s="8" t="s">
        <v>146</v>
      </c>
      <c r="E62" s="8">
        <v>1.1299999852877185E-2</v>
      </c>
    </row>
    <row r="63" spans="1:5" ht="24.75" x14ac:dyDescent="0.25">
      <c r="A63" s="8" t="s">
        <v>112</v>
      </c>
      <c r="B63" s="8" t="s">
        <v>72</v>
      </c>
      <c r="C63" s="8" t="s">
        <v>93</v>
      </c>
      <c r="D63" s="8" t="s">
        <v>144</v>
      </c>
      <c r="E63" s="8">
        <v>1.1999999843763383E-2</v>
      </c>
    </row>
    <row r="64" spans="1:5" ht="24.75" x14ac:dyDescent="0.25">
      <c r="A64" s="8" t="s">
        <v>112</v>
      </c>
      <c r="B64" s="8" t="s">
        <v>72</v>
      </c>
      <c r="C64" s="8" t="s">
        <v>93</v>
      </c>
      <c r="D64" s="8" t="s">
        <v>147</v>
      </c>
      <c r="E64" s="8">
        <v>1.1299999852877185E-2</v>
      </c>
    </row>
    <row r="65" spans="1:5" ht="24.75" x14ac:dyDescent="0.25">
      <c r="A65" s="8" t="s">
        <v>112</v>
      </c>
      <c r="B65" s="8" t="s">
        <v>72</v>
      </c>
      <c r="C65" s="8" t="s">
        <v>93</v>
      </c>
      <c r="D65" s="8" t="s">
        <v>148</v>
      </c>
      <c r="E65" s="8">
        <v>1.1299999852877185E-2</v>
      </c>
    </row>
    <row r="66" spans="1:5" ht="24.75" x14ac:dyDescent="0.25">
      <c r="A66" s="8" t="s">
        <v>112</v>
      </c>
      <c r="B66" s="8" t="s">
        <v>72</v>
      </c>
      <c r="C66" s="8" t="s">
        <v>93</v>
      </c>
      <c r="D66" s="8" t="s">
        <v>149</v>
      </c>
      <c r="E66" s="8">
        <v>1.1299999852877185E-2</v>
      </c>
    </row>
    <row r="67" spans="1:5" ht="24.75" x14ac:dyDescent="0.25">
      <c r="A67" s="8" t="s">
        <v>112</v>
      </c>
      <c r="B67" s="8" t="s">
        <v>72</v>
      </c>
      <c r="C67" s="8" t="s">
        <v>199</v>
      </c>
      <c r="D67" s="8" t="s">
        <v>200</v>
      </c>
      <c r="E67" s="8">
        <v>1.5099999803402257E-2</v>
      </c>
    </row>
    <row r="68" spans="1:5" ht="24.75" x14ac:dyDescent="0.25">
      <c r="A68" s="8" t="s">
        <v>112</v>
      </c>
      <c r="B68" s="8" t="s">
        <v>72</v>
      </c>
      <c r="C68" s="8" t="s">
        <v>102</v>
      </c>
      <c r="D68" s="8" t="s">
        <v>201</v>
      </c>
      <c r="E68" s="8">
        <v>1.7999999765645074E-2</v>
      </c>
    </row>
    <row r="69" spans="1:5" ht="24.75" x14ac:dyDescent="0.25">
      <c r="A69" s="8" t="s">
        <v>112</v>
      </c>
      <c r="B69" s="8" t="s">
        <v>72</v>
      </c>
      <c r="C69" s="8" t="s">
        <v>79</v>
      </c>
      <c r="D69" s="8" t="s">
        <v>121</v>
      </c>
      <c r="E69" s="8">
        <v>9.999999869802819E-3</v>
      </c>
    </row>
    <row r="70" spans="1:5" ht="24.75" x14ac:dyDescent="0.25">
      <c r="A70" s="8" t="s">
        <v>112</v>
      </c>
      <c r="B70" s="8" t="s">
        <v>72</v>
      </c>
      <c r="C70" s="8" t="s">
        <v>79</v>
      </c>
      <c r="D70" s="8" t="s">
        <v>122</v>
      </c>
      <c r="E70" s="8">
        <v>9.999999869802819E-3</v>
      </c>
    </row>
    <row r="71" spans="1:5" ht="24.75" x14ac:dyDescent="0.25">
      <c r="A71" s="8" t="s">
        <v>112</v>
      </c>
      <c r="B71" s="8" t="s">
        <v>72</v>
      </c>
      <c r="C71" s="8" t="s">
        <v>79</v>
      </c>
      <c r="D71" s="8" t="s">
        <v>123</v>
      </c>
      <c r="E71" s="8">
        <v>9.999999869802819E-3</v>
      </c>
    </row>
    <row r="72" spans="1:5" ht="24.75" x14ac:dyDescent="0.25">
      <c r="A72" s="8" t="s">
        <v>112</v>
      </c>
      <c r="B72" s="8" t="s">
        <v>72</v>
      </c>
      <c r="C72" s="8" t="s">
        <v>79</v>
      </c>
      <c r="D72" s="8" t="s">
        <v>124</v>
      </c>
      <c r="E72" s="8">
        <v>9.999999869802819E-3</v>
      </c>
    </row>
    <row r="73" spans="1:5" ht="24.75" x14ac:dyDescent="0.25">
      <c r="A73" s="8" t="s">
        <v>112</v>
      </c>
      <c r="B73" s="8" t="s">
        <v>72</v>
      </c>
      <c r="C73" s="8" t="s">
        <v>77</v>
      </c>
      <c r="D73" s="8" t="s">
        <v>113</v>
      </c>
      <c r="E73" s="8">
        <v>6.9999999088619742E-3</v>
      </c>
    </row>
    <row r="74" spans="1:5" ht="24.75" x14ac:dyDescent="0.25">
      <c r="A74" s="8" t="s">
        <v>112</v>
      </c>
      <c r="B74" s="8" t="s">
        <v>72</v>
      </c>
      <c r="C74" s="8" t="s">
        <v>77</v>
      </c>
      <c r="D74" s="8" t="s">
        <v>114</v>
      </c>
      <c r="E74" s="8">
        <v>6.9999999088619742E-3</v>
      </c>
    </row>
    <row r="75" spans="1:5" ht="24.75" x14ac:dyDescent="0.25">
      <c r="A75" s="8" t="s">
        <v>112</v>
      </c>
      <c r="B75" s="8" t="s">
        <v>72</v>
      </c>
      <c r="C75" s="8" t="s">
        <v>77</v>
      </c>
      <c r="D75" s="8" t="s">
        <v>115</v>
      </c>
      <c r="E75" s="8">
        <v>6.9999999088619742E-3</v>
      </c>
    </row>
    <row r="76" spans="1:5" ht="24.75" x14ac:dyDescent="0.25">
      <c r="A76" s="8" t="s">
        <v>112</v>
      </c>
      <c r="B76" s="8" t="s">
        <v>72</v>
      </c>
      <c r="C76" s="8" t="s">
        <v>77</v>
      </c>
      <c r="D76" s="8" t="s">
        <v>116</v>
      </c>
      <c r="E76" s="8">
        <v>6.9999999088619742E-3</v>
      </c>
    </row>
    <row r="77" spans="1:5" ht="24.75" x14ac:dyDescent="0.25">
      <c r="A77" s="8" t="s">
        <v>112</v>
      </c>
      <c r="B77" s="8" t="s">
        <v>72</v>
      </c>
      <c r="C77" s="8" t="s">
        <v>77</v>
      </c>
      <c r="D77" s="8" t="s">
        <v>117</v>
      </c>
      <c r="E77" s="8">
        <v>6.9999999088619742E-3</v>
      </c>
    </row>
    <row r="78" spans="1:5" ht="24.75" x14ac:dyDescent="0.25">
      <c r="A78" s="8" t="s">
        <v>112</v>
      </c>
      <c r="B78" s="8" t="s">
        <v>72</v>
      </c>
      <c r="C78" s="8" t="s">
        <v>77</v>
      </c>
      <c r="D78" s="8" t="s">
        <v>118</v>
      </c>
      <c r="E78" s="8">
        <v>6.9999999088619742E-3</v>
      </c>
    </row>
    <row r="79" spans="1:5" ht="24.75" x14ac:dyDescent="0.25">
      <c r="A79" s="8" t="s">
        <v>112</v>
      </c>
      <c r="B79" s="8" t="s">
        <v>72</v>
      </c>
      <c r="C79" s="8" t="s">
        <v>77</v>
      </c>
      <c r="D79" s="8" t="s">
        <v>119</v>
      </c>
      <c r="E79" s="8">
        <v>6.9999999088619742E-3</v>
      </c>
    </row>
    <row r="80" spans="1:5" ht="24.75" x14ac:dyDescent="0.25">
      <c r="A80" s="8" t="s">
        <v>112</v>
      </c>
      <c r="B80" s="8" t="s">
        <v>72</v>
      </c>
      <c r="C80" s="8" t="s">
        <v>77</v>
      </c>
      <c r="D80" s="8" t="s">
        <v>120</v>
      </c>
      <c r="E80" s="8">
        <v>6.9999999088619742E-3</v>
      </c>
    </row>
    <row r="81" spans="1:5" ht="24.75" x14ac:dyDescent="0.25">
      <c r="A81" s="8" t="s">
        <v>112</v>
      </c>
      <c r="B81" s="8" t="s">
        <v>72</v>
      </c>
      <c r="C81" s="8" t="s">
        <v>89</v>
      </c>
      <c r="D81" s="8" t="s">
        <v>131</v>
      </c>
      <c r="E81" s="8">
        <v>8.9999998828225371E-3</v>
      </c>
    </row>
    <row r="82" spans="1:5" ht="24.75" x14ac:dyDescent="0.25">
      <c r="A82" s="8" t="s">
        <v>112</v>
      </c>
      <c r="B82" s="8" t="s">
        <v>72</v>
      </c>
      <c r="C82" s="8" t="s">
        <v>89</v>
      </c>
      <c r="D82" s="8" t="s">
        <v>132</v>
      </c>
      <c r="E82" s="8">
        <v>8.9999998828225371E-3</v>
      </c>
    </row>
    <row r="83" spans="1:5" ht="24.75" x14ac:dyDescent="0.25">
      <c r="A83" s="8" t="s">
        <v>112</v>
      </c>
      <c r="B83" s="8" t="s">
        <v>72</v>
      </c>
      <c r="C83" s="8" t="s">
        <v>89</v>
      </c>
      <c r="D83" s="8" t="s">
        <v>133</v>
      </c>
      <c r="E83" s="8">
        <v>8.9999998828225371E-3</v>
      </c>
    </row>
    <row r="84" spans="1:5" ht="24.75" x14ac:dyDescent="0.25">
      <c r="A84" s="8" t="s">
        <v>112</v>
      </c>
      <c r="B84" s="8" t="s">
        <v>72</v>
      </c>
      <c r="C84" s="8" t="s">
        <v>89</v>
      </c>
      <c r="D84" s="8" t="s">
        <v>134</v>
      </c>
      <c r="E84" s="8">
        <v>8.9999998828225371E-3</v>
      </c>
    </row>
    <row r="85" spans="1:5" ht="24.75" x14ac:dyDescent="0.25">
      <c r="A85" s="8" t="s">
        <v>112</v>
      </c>
      <c r="B85" s="8" t="s">
        <v>72</v>
      </c>
      <c r="C85" s="8" t="s">
        <v>89</v>
      </c>
      <c r="D85" s="8" t="s">
        <v>135</v>
      </c>
      <c r="E85" s="8">
        <v>8.9999998828225371E-3</v>
      </c>
    </row>
    <row r="86" spans="1:5" ht="24.75" x14ac:dyDescent="0.25">
      <c r="A86" s="8" t="s">
        <v>112</v>
      </c>
      <c r="B86" s="8" t="s">
        <v>72</v>
      </c>
      <c r="C86" s="8" t="s">
        <v>89</v>
      </c>
      <c r="D86" s="8" t="s">
        <v>136</v>
      </c>
      <c r="E86" s="8">
        <v>8.9999998828225371E-3</v>
      </c>
    </row>
    <row r="87" spans="1:5" ht="24.75" x14ac:dyDescent="0.25">
      <c r="A87" s="8" t="s">
        <v>112</v>
      </c>
      <c r="B87" s="8" t="s">
        <v>72</v>
      </c>
      <c r="C87" s="8" t="s">
        <v>89</v>
      </c>
      <c r="D87" s="8" t="s">
        <v>137</v>
      </c>
      <c r="E87" s="8">
        <v>8.9999998828225371E-3</v>
      </c>
    </row>
    <row r="88" spans="1:5" ht="24.75" x14ac:dyDescent="0.25">
      <c r="A88" s="8" t="s">
        <v>112</v>
      </c>
      <c r="B88" s="8" t="s">
        <v>72</v>
      </c>
      <c r="C88" s="8" t="s">
        <v>89</v>
      </c>
      <c r="D88" s="8" t="s">
        <v>138</v>
      </c>
      <c r="E88" s="8">
        <v>8.9999998828225371E-3</v>
      </c>
    </row>
    <row r="89" spans="1:5" ht="24.75" x14ac:dyDescent="0.25">
      <c r="A89" s="8" t="s">
        <v>112</v>
      </c>
      <c r="B89" s="8" t="s">
        <v>72</v>
      </c>
      <c r="C89" s="8" t="s">
        <v>89</v>
      </c>
      <c r="D89" s="8" t="s">
        <v>139</v>
      </c>
      <c r="E89" s="8">
        <v>8.9999998828225371E-3</v>
      </c>
    </row>
    <row r="90" spans="1:5" ht="24.75" x14ac:dyDescent="0.25">
      <c r="A90" s="8" t="s">
        <v>112</v>
      </c>
      <c r="B90" s="8" t="s">
        <v>72</v>
      </c>
      <c r="C90" s="8" t="s">
        <v>89</v>
      </c>
      <c r="D90" s="8" t="s">
        <v>140</v>
      </c>
      <c r="E90" s="8">
        <v>8.9999998828225371E-3</v>
      </c>
    </row>
    <row r="91" spans="1:5" ht="24.75" x14ac:dyDescent="0.25">
      <c r="A91" s="8" t="s">
        <v>112</v>
      </c>
      <c r="B91" s="8" t="s">
        <v>72</v>
      </c>
      <c r="C91" s="8" t="s">
        <v>89</v>
      </c>
      <c r="D91" s="8" t="s">
        <v>141</v>
      </c>
      <c r="E91" s="8">
        <v>8.9999998828225371E-3</v>
      </c>
    </row>
    <row r="92" spans="1:5" ht="24.75" x14ac:dyDescent="0.25">
      <c r="A92" s="8" t="s">
        <v>112</v>
      </c>
      <c r="B92" s="8" t="s">
        <v>72</v>
      </c>
      <c r="C92" s="8" t="s">
        <v>83</v>
      </c>
      <c r="D92" s="8" t="s">
        <v>130</v>
      </c>
      <c r="E92" s="8">
        <v>1.7719999769290597E-2</v>
      </c>
    </row>
    <row r="93" spans="1:5" x14ac:dyDescent="0.25">
      <c r="A93" s="1" t="s">
        <v>65</v>
      </c>
      <c r="B93" s="1" t="s">
        <v>65</v>
      </c>
      <c r="C93" s="1">
        <f>SUBTOTAL(103,Elements12_2_111[Elemento])</f>
        <v>86</v>
      </c>
      <c r="D93" s="1" t="s">
        <v>65</v>
      </c>
      <c r="E93" s="1">
        <f>SUBTOTAL(109,Elements12_2_111[Totais:])</f>
        <v>0.73001999049534549</v>
      </c>
    </row>
  </sheetData>
  <mergeCells count="3">
    <mergeCell ref="A1:E2"/>
    <mergeCell ref="A4:E4"/>
    <mergeCell ref="A5:E5"/>
  </mergeCells>
  <hyperlinks>
    <hyperlink ref="A1" location="'12.2.11'!A1" display="VERGAS DE CONCRETO ARMADO PARA ALVENARIA,COM APROVEITAMENTO DA MADEIRA POR 10 VEZES" xr:uid="{00000000-0004-0000-1700-000000000000}"/>
    <hyperlink ref="B1" location="'12.2.11'!A1" display="VERGAS DE CONCRETO ARMADO PARA ALVENARIA,COM APROVEITAMENTO DA MADEIRA POR 10 VEZES" xr:uid="{00000000-0004-0000-1700-000001000000}"/>
    <hyperlink ref="C1" location="'12.2.11'!A1" display="VERGAS DE CONCRETO ARMADO PARA ALVENARIA,COM APROVEITAMENTO DA MADEIRA POR 10 VEZES" xr:uid="{00000000-0004-0000-1700-000002000000}"/>
    <hyperlink ref="D1" location="'12.2.11'!A1" display="VERGAS DE CONCRETO ARMADO PARA ALVENARIA,COM APROVEITAMENTO DA MADEIRA POR 10 VEZES" xr:uid="{00000000-0004-0000-1700-000003000000}"/>
    <hyperlink ref="E1" location="'12.2.11'!A1" display="VERGAS DE CONCRETO ARMADO PARA ALVENARIA,COM APROVEITAMENTO DA MADEIRA POR 10 VEZES" xr:uid="{00000000-0004-0000-1700-000004000000}"/>
    <hyperlink ref="A2" location="'12.2.11'!A1" display="VERGAS DE CONCRETO ARMADO PARA ALVENARIA,COM APROVEITAMENTO DA MADEIRA POR 10 VEZES" xr:uid="{00000000-0004-0000-1700-000005000000}"/>
    <hyperlink ref="B2" location="'12.2.11'!A1" display="VERGAS DE CONCRETO ARMADO PARA ALVENARIA,COM APROVEITAMENTO DA MADEIRA POR 10 VEZES" xr:uid="{00000000-0004-0000-1700-000006000000}"/>
    <hyperlink ref="C2" location="'12.2.11'!A1" display="VERGAS DE CONCRETO ARMADO PARA ALVENARIA,COM APROVEITAMENTO DA MADEIRA POR 10 VEZES" xr:uid="{00000000-0004-0000-1700-000007000000}"/>
    <hyperlink ref="D2" location="'12.2.11'!A1" display="VERGAS DE CONCRETO ARMADO PARA ALVENARIA,COM APROVEITAMENTO DA MADEIRA POR 10 VEZES" xr:uid="{00000000-0004-0000-1700-000008000000}"/>
    <hyperlink ref="E2" location="'12.2.11'!A1" display="VERGAS DE CONCRETO ARMADO PARA ALVENARIA,COM APROVEITAMENTO DA MADEIRA POR 10 VEZES" xr:uid="{00000000-0004-0000-1700-000009000000}"/>
    <hyperlink ref="A4" location="'12.2.11'!A1" display="Portas" xr:uid="{00000000-0004-0000-1700-00000A000000}"/>
    <hyperlink ref="B4" location="'12.2.11'!A1" display="Portas" xr:uid="{00000000-0004-0000-1700-00000B000000}"/>
    <hyperlink ref="C4" location="'12.2.11'!A1" display="Portas" xr:uid="{00000000-0004-0000-1700-00000C000000}"/>
    <hyperlink ref="D4" location="'12.2.11'!A1" display="Portas" xr:uid="{00000000-0004-0000-1700-00000D000000}"/>
    <hyperlink ref="E4" location="'12.2.11'!A1" display="Portas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66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1495.7629099999999</v>
      </c>
      <c r="H2" s="5">
        <v>1792.6718476350002</v>
      </c>
      <c r="I2" s="5">
        <v>37323.427867760707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63</v>
      </c>
      <c r="C8" s="8">
        <v>8</v>
      </c>
      <c r="D8" s="8" t="s">
        <v>64</v>
      </c>
      <c r="E8" s="8">
        <v>8.9600000389046777</v>
      </c>
    </row>
    <row r="9" spans="1:9" x14ac:dyDescent="0.25">
      <c r="A9" s="8">
        <v>2</v>
      </c>
      <c r="B9" s="8" t="s">
        <v>63</v>
      </c>
      <c r="C9" s="8">
        <v>4</v>
      </c>
      <c r="D9" s="8"/>
      <c r="E9" s="8">
        <v>6.8000000295258722</v>
      </c>
    </row>
    <row r="10" spans="1:9" x14ac:dyDescent="0.25">
      <c r="A10" s="8">
        <v>3</v>
      </c>
      <c r="B10" s="8" t="s">
        <v>63</v>
      </c>
      <c r="C10" s="8">
        <v>5</v>
      </c>
      <c r="D10" s="8"/>
      <c r="E10" s="8">
        <v>1.600000006947264</v>
      </c>
    </row>
    <row r="11" spans="1:9" x14ac:dyDescent="0.25">
      <c r="A11" s="8">
        <v>4</v>
      </c>
      <c r="B11" s="8" t="s">
        <v>63</v>
      </c>
      <c r="C11" s="8">
        <v>1</v>
      </c>
      <c r="D11" s="8"/>
      <c r="E11" s="8">
        <v>3.4554000150034851</v>
      </c>
    </row>
    <row r="12" spans="1:9" x14ac:dyDescent="0.25">
      <c r="A12" s="8" t="s">
        <v>65</v>
      </c>
      <c r="B12" s="8" t="s">
        <v>65</v>
      </c>
      <c r="C12" s="8">
        <f>SUBTOTAL(109,Criteria_Summary12.2.1[Elementos])</f>
        <v>18</v>
      </c>
      <c r="D12" s="8" t="s">
        <v>65</v>
      </c>
      <c r="E12" s="8">
        <f>SUBTOTAL(109,Criteria_Summary12.2.1[Total])</f>
        <v>20.815400090381299</v>
      </c>
    </row>
    <row r="13" spans="1:9" x14ac:dyDescent="0.25">
      <c r="A13" s="9" t="s">
        <v>66</v>
      </c>
      <c r="B13" s="9">
        <v>0</v>
      </c>
      <c r="C13" s="10"/>
      <c r="D13" s="10"/>
      <c r="E13" s="9">
        <v>20.82</v>
      </c>
    </row>
    <row r="16" spans="1:9" x14ac:dyDescent="0.25">
      <c r="A16" s="15" t="s">
        <v>64</v>
      </c>
      <c r="B16" s="15" t="s">
        <v>64</v>
      </c>
      <c r="C16" s="15" t="s">
        <v>64</v>
      </c>
      <c r="D16" s="15" t="s">
        <v>64</v>
      </c>
      <c r="E16" s="15" t="s">
        <v>64</v>
      </c>
    </row>
    <row r="17" spans="1:5" x14ac:dyDescent="0.25">
      <c r="A17" s="16"/>
      <c r="B17" s="16"/>
      <c r="C17" s="16"/>
      <c r="D17" s="16"/>
      <c r="E17" s="16"/>
    </row>
    <row r="18" spans="1:5" x14ac:dyDescent="0.25">
      <c r="A18" s="11" t="s">
        <v>60</v>
      </c>
      <c r="B18" s="11" t="s">
        <v>61</v>
      </c>
      <c r="C18" s="17" t="s">
        <v>67</v>
      </c>
      <c r="D18" s="17" t="s">
        <v>67</v>
      </c>
      <c r="E18" s="11" t="s">
        <v>9</v>
      </c>
    </row>
    <row r="19" spans="1:5" x14ac:dyDescent="0.25">
      <c r="A19" s="8" t="s">
        <v>63</v>
      </c>
      <c r="B19" s="8">
        <v>8</v>
      </c>
      <c r="C19" s="18" t="s">
        <v>68</v>
      </c>
      <c r="D19" s="18" t="s">
        <v>68</v>
      </c>
      <c r="E19" s="8">
        <v>8.9600000389046777</v>
      </c>
    </row>
    <row r="21" spans="1:5" x14ac:dyDescent="0.25">
      <c r="A21" s="19" t="s">
        <v>69</v>
      </c>
      <c r="B21" s="19" t="s">
        <v>69</v>
      </c>
      <c r="C21" s="19" t="s">
        <v>69</v>
      </c>
      <c r="D21" s="19" t="s">
        <v>69</v>
      </c>
      <c r="E21" s="19" t="s">
        <v>69</v>
      </c>
    </row>
    <row r="22" spans="1:5" x14ac:dyDescent="0.25">
      <c r="A22" s="17" t="s">
        <v>70</v>
      </c>
      <c r="B22" s="17" t="s">
        <v>70</v>
      </c>
      <c r="C22" s="17" t="s">
        <v>70</v>
      </c>
      <c r="D22" s="11" t="s">
        <v>71</v>
      </c>
      <c r="E22" s="11"/>
    </row>
    <row r="23" spans="1:5" x14ac:dyDescent="0.25">
      <c r="A23" s="8"/>
      <c r="B23" s="8"/>
      <c r="C23" s="8"/>
      <c r="D23" s="8" t="s">
        <v>72</v>
      </c>
      <c r="E23" s="8" t="s">
        <v>73</v>
      </c>
    </row>
    <row r="25" spans="1:5" x14ac:dyDescent="0.25">
      <c r="A25" s="19" t="s">
        <v>74</v>
      </c>
      <c r="B25" s="19" t="s">
        <v>74</v>
      </c>
      <c r="C25" s="19" t="s">
        <v>74</v>
      </c>
      <c r="D25" s="19" t="s">
        <v>74</v>
      </c>
      <c r="E25" s="19" t="s">
        <v>74</v>
      </c>
    </row>
    <row r="26" spans="1:5" x14ac:dyDescent="0.25">
      <c r="A26" s="17" t="s">
        <v>75</v>
      </c>
      <c r="B26" s="11"/>
      <c r="C26" s="11"/>
      <c r="D26" s="11" t="s">
        <v>60</v>
      </c>
      <c r="E26" s="11"/>
    </row>
    <row r="27" spans="1:5" x14ac:dyDescent="0.25">
      <c r="A27" s="18" t="s">
        <v>76</v>
      </c>
      <c r="B27" s="18" t="s">
        <v>76</v>
      </c>
      <c r="C27" s="18" t="s">
        <v>76</v>
      </c>
      <c r="D27" s="8" t="s">
        <v>77</v>
      </c>
      <c r="E27" s="8" t="s">
        <v>73</v>
      </c>
    </row>
    <row r="29" spans="1:5" x14ac:dyDescent="0.25">
      <c r="A29" s="15"/>
      <c r="B29" s="15"/>
      <c r="C29" s="15"/>
      <c r="D29" s="15"/>
      <c r="E29" s="15"/>
    </row>
    <row r="30" spans="1:5" x14ac:dyDescent="0.25">
      <c r="A30" s="16"/>
      <c r="B30" s="16"/>
      <c r="C30" s="16"/>
      <c r="D30" s="16"/>
      <c r="E30" s="16"/>
    </row>
    <row r="31" spans="1:5" x14ac:dyDescent="0.25">
      <c r="A31" s="11" t="s">
        <v>60</v>
      </c>
      <c r="B31" s="11" t="s">
        <v>61</v>
      </c>
      <c r="C31" s="17" t="s">
        <v>67</v>
      </c>
      <c r="D31" s="17" t="s">
        <v>67</v>
      </c>
      <c r="E31" s="11" t="s">
        <v>9</v>
      </c>
    </row>
    <row r="32" spans="1:5" x14ac:dyDescent="0.25">
      <c r="A32" s="8" t="s">
        <v>63</v>
      </c>
      <c r="B32" s="8">
        <v>4</v>
      </c>
      <c r="C32" s="18" t="s">
        <v>68</v>
      </c>
      <c r="D32" s="18" t="s">
        <v>68</v>
      </c>
      <c r="E32" s="8">
        <v>6.8000000295258722</v>
      </c>
    </row>
    <row r="34" spans="1:5" x14ac:dyDescent="0.25">
      <c r="A34" s="19" t="s">
        <v>69</v>
      </c>
      <c r="B34" s="19" t="s">
        <v>69</v>
      </c>
      <c r="C34" s="19" t="s">
        <v>69</v>
      </c>
      <c r="D34" s="19" t="s">
        <v>69</v>
      </c>
      <c r="E34" s="19" t="s">
        <v>69</v>
      </c>
    </row>
    <row r="35" spans="1:5" x14ac:dyDescent="0.25">
      <c r="A35" s="17" t="s">
        <v>70</v>
      </c>
      <c r="B35" s="17" t="s">
        <v>70</v>
      </c>
      <c r="C35" s="17" t="s">
        <v>70</v>
      </c>
      <c r="D35" s="11" t="s">
        <v>71</v>
      </c>
      <c r="E35" s="11"/>
    </row>
    <row r="36" spans="1:5" x14ac:dyDescent="0.25">
      <c r="A36" s="8"/>
      <c r="B36" s="8"/>
      <c r="C36" s="8"/>
      <c r="D36" s="8" t="s">
        <v>72</v>
      </c>
      <c r="E36" s="8" t="s">
        <v>73</v>
      </c>
    </row>
    <row r="38" spans="1:5" x14ac:dyDescent="0.25">
      <c r="A38" s="19" t="s">
        <v>74</v>
      </c>
      <c r="B38" s="19" t="s">
        <v>74</v>
      </c>
      <c r="C38" s="19" t="s">
        <v>74</v>
      </c>
      <c r="D38" s="19" t="s">
        <v>74</v>
      </c>
      <c r="E38" s="19" t="s">
        <v>74</v>
      </c>
    </row>
    <row r="39" spans="1:5" x14ac:dyDescent="0.25">
      <c r="A39" s="17" t="s">
        <v>75</v>
      </c>
      <c r="B39" s="11"/>
      <c r="C39" s="11"/>
      <c r="D39" s="11" t="s">
        <v>60</v>
      </c>
      <c r="E39" s="11"/>
    </row>
    <row r="40" spans="1:5" x14ac:dyDescent="0.25">
      <c r="A40" s="18" t="s">
        <v>78</v>
      </c>
      <c r="B40" s="18" t="s">
        <v>78</v>
      </c>
      <c r="C40" s="18" t="s">
        <v>78</v>
      </c>
      <c r="D40" s="8" t="s">
        <v>79</v>
      </c>
      <c r="E40" s="8" t="s">
        <v>73</v>
      </c>
    </row>
    <row r="42" spans="1:5" x14ac:dyDescent="0.25">
      <c r="A42" s="15"/>
      <c r="B42" s="15"/>
      <c r="C42" s="15"/>
      <c r="D42" s="15"/>
      <c r="E42" s="15"/>
    </row>
    <row r="43" spans="1:5" x14ac:dyDescent="0.25">
      <c r="A43" s="16"/>
      <c r="B43" s="16"/>
      <c r="C43" s="16"/>
      <c r="D43" s="16"/>
      <c r="E43" s="16"/>
    </row>
    <row r="44" spans="1:5" x14ac:dyDescent="0.25">
      <c r="A44" s="11" t="s">
        <v>60</v>
      </c>
      <c r="B44" s="11" t="s">
        <v>61</v>
      </c>
      <c r="C44" s="17" t="s">
        <v>67</v>
      </c>
      <c r="D44" s="17" t="s">
        <v>67</v>
      </c>
      <c r="E44" s="11" t="s">
        <v>9</v>
      </c>
    </row>
    <row r="45" spans="1:5" x14ac:dyDescent="0.25">
      <c r="A45" s="8" t="s">
        <v>63</v>
      </c>
      <c r="B45" s="8">
        <v>5</v>
      </c>
      <c r="C45" s="18" t="s">
        <v>68</v>
      </c>
      <c r="D45" s="18" t="s">
        <v>68</v>
      </c>
      <c r="E45" s="8">
        <v>1.600000006947264</v>
      </c>
    </row>
    <row r="47" spans="1:5" x14ac:dyDescent="0.25">
      <c r="A47" s="19" t="s">
        <v>69</v>
      </c>
      <c r="B47" s="19" t="s">
        <v>69</v>
      </c>
      <c r="C47" s="19" t="s">
        <v>69</v>
      </c>
      <c r="D47" s="19" t="s">
        <v>69</v>
      </c>
      <c r="E47" s="19" t="s">
        <v>69</v>
      </c>
    </row>
    <row r="48" spans="1:5" x14ac:dyDescent="0.25">
      <c r="A48" s="17" t="s">
        <v>70</v>
      </c>
      <c r="B48" s="17" t="s">
        <v>70</v>
      </c>
      <c r="C48" s="17" t="s">
        <v>70</v>
      </c>
      <c r="D48" s="11" t="s">
        <v>71</v>
      </c>
      <c r="E48" s="11"/>
    </row>
    <row r="49" spans="1:5" x14ac:dyDescent="0.25">
      <c r="A49" s="8"/>
      <c r="B49" s="8"/>
      <c r="C49" s="8"/>
      <c r="D49" s="8" t="s">
        <v>72</v>
      </c>
      <c r="E49" s="8" t="s">
        <v>73</v>
      </c>
    </row>
    <row r="51" spans="1:5" x14ac:dyDescent="0.25">
      <c r="A51" s="19" t="s">
        <v>74</v>
      </c>
      <c r="B51" s="19" t="s">
        <v>74</v>
      </c>
      <c r="C51" s="19" t="s">
        <v>74</v>
      </c>
      <c r="D51" s="19" t="s">
        <v>74</v>
      </c>
      <c r="E51" s="19" t="s">
        <v>74</v>
      </c>
    </row>
    <row r="52" spans="1:5" x14ac:dyDescent="0.25">
      <c r="A52" s="17" t="s">
        <v>75</v>
      </c>
      <c r="B52" s="11"/>
      <c r="C52" s="11"/>
      <c r="D52" s="11" t="s">
        <v>60</v>
      </c>
      <c r="E52" s="11"/>
    </row>
    <row r="53" spans="1:5" x14ac:dyDescent="0.25">
      <c r="A53" s="18" t="s">
        <v>80</v>
      </c>
      <c r="B53" s="18" t="s">
        <v>80</v>
      </c>
      <c r="C53" s="18" t="s">
        <v>80</v>
      </c>
      <c r="D53" s="8" t="s">
        <v>81</v>
      </c>
      <c r="E53" s="8" t="s">
        <v>73</v>
      </c>
    </row>
    <row r="55" spans="1:5" x14ac:dyDescent="0.25">
      <c r="A55" s="15"/>
      <c r="B55" s="15"/>
      <c r="C55" s="15"/>
      <c r="D55" s="15"/>
      <c r="E55" s="15"/>
    </row>
    <row r="56" spans="1:5" x14ac:dyDescent="0.25">
      <c r="A56" s="16"/>
      <c r="B56" s="16"/>
      <c r="C56" s="16"/>
      <c r="D56" s="16"/>
      <c r="E56" s="16"/>
    </row>
    <row r="57" spans="1:5" x14ac:dyDescent="0.25">
      <c r="A57" s="11" t="s">
        <v>60</v>
      </c>
      <c r="B57" s="11" t="s">
        <v>61</v>
      </c>
      <c r="C57" s="17" t="s">
        <v>67</v>
      </c>
      <c r="D57" s="17" t="s">
        <v>67</v>
      </c>
      <c r="E57" s="11" t="s">
        <v>9</v>
      </c>
    </row>
    <row r="58" spans="1:5" x14ac:dyDescent="0.25">
      <c r="A58" s="8" t="s">
        <v>63</v>
      </c>
      <c r="B58" s="8">
        <v>1</v>
      </c>
      <c r="C58" s="18" t="s">
        <v>68</v>
      </c>
      <c r="D58" s="18" t="s">
        <v>68</v>
      </c>
      <c r="E58" s="8">
        <v>3.4554000150034851</v>
      </c>
    </row>
    <row r="60" spans="1:5" x14ac:dyDescent="0.25">
      <c r="A60" s="19" t="s">
        <v>69</v>
      </c>
      <c r="B60" s="19" t="s">
        <v>69</v>
      </c>
      <c r="C60" s="19" t="s">
        <v>69</v>
      </c>
      <c r="D60" s="19" t="s">
        <v>69</v>
      </c>
      <c r="E60" s="19" t="s">
        <v>69</v>
      </c>
    </row>
    <row r="61" spans="1:5" x14ac:dyDescent="0.25">
      <c r="A61" s="17" t="s">
        <v>70</v>
      </c>
      <c r="B61" s="17" t="s">
        <v>70</v>
      </c>
      <c r="C61" s="17" t="s">
        <v>70</v>
      </c>
      <c r="D61" s="11" t="s">
        <v>71</v>
      </c>
      <c r="E61" s="11"/>
    </row>
    <row r="62" spans="1:5" x14ac:dyDescent="0.25">
      <c r="A62" s="8"/>
      <c r="B62" s="8"/>
      <c r="C62" s="8"/>
      <c r="D62" s="8" t="s">
        <v>72</v>
      </c>
      <c r="E62" s="8" t="s">
        <v>73</v>
      </c>
    </row>
    <row r="64" spans="1:5" x14ac:dyDescent="0.25">
      <c r="A64" s="19" t="s">
        <v>74</v>
      </c>
      <c r="B64" s="19" t="s">
        <v>74</v>
      </c>
      <c r="C64" s="19" t="s">
        <v>74</v>
      </c>
      <c r="D64" s="19" t="s">
        <v>74</v>
      </c>
      <c r="E64" s="19" t="s">
        <v>74</v>
      </c>
    </row>
    <row r="65" spans="1:5" x14ac:dyDescent="0.25">
      <c r="A65" s="17" t="s">
        <v>75</v>
      </c>
      <c r="B65" s="11"/>
      <c r="C65" s="11"/>
      <c r="D65" s="11" t="s">
        <v>60</v>
      </c>
      <c r="E65" s="11"/>
    </row>
    <row r="66" spans="1:5" x14ac:dyDescent="0.25">
      <c r="A66" s="18" t="s">
        <v>82</v>
      </c>
      <c r="B66" s="18" t="s">
        <v>82</v>
      </c>
      <c r="C66" s="18" t="s">
        <v>82</v>
      </c>
      <c r="D66" s="8" t="s">
        <v>83</v>
      </c>
      <c r="E66" s="8" t="s">
        <v>73</v>
      </c>
    </row>
  </sheetData>
  <mergeCells count="38">
    <mergeCell ref="A64:E64"/>
    <mergeCell ref="A65"/>
    <mergeCell ref="A66:C66"/>
    <mergeCell ref="A56:E56"/>
    <mergeCell ref="C57:D57"/>
    <mergeCell ref="C58:D58"/>
    <mergeCell ref="A60:E60"/>
    <mergeCell ref="A61:C61"/>
    <mergeCell ref="A48:C48"/>
    <mergeCell ref="A51:E51"/>
    <mergeCell ref="A52"/>
    <mergeCell ref="A53:C53"/>
    <mergeCell ref="A55:E55"/>
    <mergeCell ref="A42:E42"/>
    <mergeCell ref="A43:E43"/>
    <mergeCell ref="C44:D44"/>
    <mergeCell ref="C45:D45"/>
    <mergeCell ref="A47:E47"/>
    <mergeCell ref="A34:E34"/>
    <mergeCell ref="A35:C35"/>
    <mergeCell ref="A38:E38"/>
    <mergeCell ref="A39"/>
    <mergeCell ref="A40:C40"/>
    <mergeCell ref="A27:C27"/>
    <mergeCell ref="A29:E29"/>
    <mergeCell ref="A30:E30"/>
    <mergeCell ref="C31:D31"/>
    <mergeCell ref="C32:D32"/>
    <mergeCell ref="C19:D19"/>
    <mergeCell ref="A21:E21"/>
    <mergeCell ref="A22:C22"/>
    <mergeCell ref="A25:E25"/>
    <mergeCell ref="A26"/>
    <mergeCell ref="A5:E5"/>
    <mergeCell ref="A6:E6"/>
    <mergeCell ref="A16:E16"/>
    <mergeCell ref="A17:E17"/>
    <mergeCell ref="C18:D18"/>
  </mergeCells>
  <hyperlinks>
    <hyperlink ref="A2" location="'12.2'!A1" display="12.2.1" xr:uid="{00000000-0004-0000-0200-000000000000}"/>
    <hyperlink ref="F2" location="'12.2.1E'!A1" display="20,82" xr:uid="{00000000-0004-0000-0200-000001000000}"/>
    <hyperlink ref="E13" location="'12.2.1E'!A1" display="'12.2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18</v>
      </c>
      <c r="B2" s="5" t="s">
        <v>19</v>
      </c>
      <c r="C2" s="5" t="s">
        <v>14</v>
      </c>
      <c r="D2" s="5" t="s">
        <v>20</v>
      </c>
      <c r="E2" s="5" t="s">
        <v>21</v>
      </c>
      <c r="F2" s="5" t="s">
        <v>84</v>
      </c>
      <c r="G2" s="5">
        <v>743.03</v>
      </c>
      <c r="H2" s="5">
        <v>890.52145500000006</v>
      </c>
      <c r="I2" s="5">
        <v>9795.7360050000007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11</v>
      </c>
      <c r="D8" s="8" t="s">
        <v>86</v>
      </c>
      <c r="E8" s="8">
        <v>11</v>
      </c>
    </row>
    <row r="9" spans="1:9" x14ac:dyDescent="0.25">
      <c r="A9" s="8" t="s">
        <v>65</v>
      </c>
      <c r="B9" s="8" t="s">
        <v>65</v>
      </c>
      <c r="C9" s="8">
        <f>SUBTOTAL(109,Criteria_Summary12.2.2[Elementos])</f>
        <v>11</v>
      </c>
      <c r="D9" s="8" t="s">
        <v>65</v>
      </c>
      <c r="E9" s="8">
        <f>SUBTOTAL(109,Criteria_Summary12.2.2[Total])</f>
        <v>11</v>
      </c>
    </row>
    <row r="10" spans="1:9" x14ac:dyDescent="0.25">
      <c r="A10" s="9" t="s">
        <v>66</v>
      </c>
      <c r="B10" s="9">
        <v>0</v>
      </c>
      <c r="C10" s="10"/>
      <c r="D10" s="10"/>
      <c r="E10" s="9">
        <v>11</v>
      </c>
    </row>
    <row r="13" spans="1:9" x14ac:dyDescent="0.25">
      <c r="A13" s="15" t="s">
        <v>86</v>
      </c>
      <c r="B13" s="15" t="s">
        <v>86</v>
      </c>
      <c r="C13" s="15" t="s">
        <v>86</v>
      </c>
      <c r="D13" s="15" t="s">
        <v>86</v>
      </c>
      <c r="E13" s="15" t="s">
        <v>86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60</v>
      </c>
      <c r="B15" s="11" t="s">
        <v>61</v>
      </c>
      <c r="C15" s="17" t="s">
        <v>67</v>
      </c>
      <c r="D15" s="17" t="s">
        <v>67</v>
      </c>
      <c r="E15" s="11" t="s">
        <v>9</v>
      </c>
    </row>
    <row r="16" spans="1:9" x14ac:dyDescent="0.25">
      <c r="A16" s="8" t="s">
        <v>85</v>
      </c>
      <c r="B16" s="8">
        <v>11</v>
      </c>
      <c r="C16" s="18" t="s">
        <v>87</v>
      </c>
      <c r="D16" s="18" t="s">
        <v>87</v>
      </c>
      <c r="E16" s="8">
        <v>11</v>
      </c>
    </row>
    <row r="18" spans="1:5" x14ac:dyDescent="0.25">
      <c r="A18" s="19" t="s">
        <v>69</v>
      </c>
      <c r="B18" s="19" t="s">
        <v>69</v>
      </c>
      <c r="C18" s="19" t="s">
        <v>69</v>
      </c>
      <c r="D18" s="19" t="s">
        <v>69</v>
      </c>
      <c r="E18" s="19" t="s">
        <v>69</v>
      </c>
    </row>
    <row r="19" spans="1:5" x14ac:dyDescent="0.25">
      <c r="A19" s="17" t="s">
        <v>70</v>
      </c>
      <c r="B19" s="17" t="s">
        <v>70</v>
      </c>
      <c r="C19" s="17" t="s">
        <v>70</v>
      </c>
      <c r="D19" s="11" t="s">
        <v>71</v>
      </c>
      <c r="E19" s="11"/>
    </row>
    <row r="20" spans="1:5" x14ac:dyDescent="0.25">
      <c r="A20" s="8"/>
      <c r="B20" s="8"/>
      <c r="C20" s="8"/>
      <c r="D20" s="8" t="s">
        <v>72</v>
      </c>
      <c r="E20" s="8" t="s">
        <v>73</v>
      </c>
    </row>
    <row r="22" spans="1:5" x14ac:dyDescent="0.25">
      <c r="A22" s="19" t="s">
        <v>74</v>
      </c>
      <c r="B22" s="19" t="s">
        <v>74</v>
      </c>
      <c r="C22" s="19" t="s">
        <v>74</v>
      </c>
      <c r="D22" s="19" t="s">
        <v>74</v>
      </c>
      <c r="E22" s="19" t="s">
        <v>74</v>
      </c>
    </row>
    <row r="23" spans="1:5" x14ac:dyDescent="0.25">
      <c r="A23" s="17" t="s">
        <v>75</v>
      </c>
      <c r="B23" s="11"/>
      <c r="C23" s="11"/>
      <c r="D23" s="11" t="s">
        <v>60</v>
      </c>
      <c r="E23" s="11"/>
    </row>
    <row r="24" spans="1:5" x14ac:dyDescent="0.25">
      <c r="A24" s="18" t="s">
        <v>88</v>
      </c>
      <c r="B24" s="18" t="s">
        <v>88</v>
      </c>
      <c r="C24" s="18" t="s">
        <v>88</v>
      </c>
      <c r="D24" s="8" t="s">
        <v>89</v>
      </c>
      <c r="E24" s="8" t="s">
        <v>73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2.2'!A1" display="12.2.2" xr:uid="{00000000-0004-0000-0300-000000000000}"/>
    <hyperlink ref="F2" location="'12.2.2E'!A1" display="11" xr:uid="{00000000-0004-0000-0300-000001000000}"/>
    <hyperlink ref="E10" location="'12.2.2E'!A1" display="'12.2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23</v>
      </c>
      <c r="B2" s="5" t="s">
        <v>24</v>
      </c>
      <c r="C2" s="5" t="s">
        <v>14</v>
      </c>
      <c r="D2" s="5" t="s">
        <v>25</v>
      </c>
      <c r="E2" s="5" t="s">
        <v>21</v>
      </c>
      <c r="F2" s="5" t="s">
        <v>84</v>
      </c>
      <c r="G2" s="5">
        <v>274</v>
      </c>
      <c r="H2" s="5">
        <v>328.38900000000001</v>
      </c>
      <c r="I2" s="5">
        <v>3612.279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11</v>
      </c>
      <c r="D8" s="8" t="s">
        <v>86</v>
      </c>
      <c r="E8" s="8">
        <v>11</v>
      </c>
    </row>
    <row r="9" spans="1:9" x14ac:dyDescent="0.25">
      <c r="A9" s="8" t="s">
        <v>65</v>
      </c>
      <c r="B9" s="8" t="s">
        <v>65</v>
      </c>
      <c r="C9" s="8">
        <f>SUBTOTAL(109,Criteria_Summary12.2.3[Elementos])</f>
        <v>11</v>
      </c>
      <c r="D9" s="8" t="s">
        <v>65</v>
      </c>
      <c r="E9" s="8">
        <f>SUBTOTAL(109,Criteria_Summary12.2.3[Total])</f>
        <v>11</v>
      </c>
    </row>
    <row r="10" spans="1:9" x14ac:dyDescent="0.25">
      <c r="A10" s="9" t="s">
        <v>66</v>
      </c>
      <c r="B10" s="9">
        <v>0</v>
      </c>
      <c r="C10" s="10"/>
      <c r="D10" s="10"/>
      <c r="E10" s="9">
        <v>11</v>
      </c>
    </row>
    <row r="13" spans="1:9" x14ac:dyDescent="0.25">
      <c r="A13" s="15" t="s">
        <v>86</v>
      </c>
      <c r="B13" s="15" t="s">
        <v>86</v>
      </c>
      <c r="C13" s="15" t="s">
        <v>86</v>
      </c>
      <c r="D13" s="15" t="s">
        <v>86</v>
      </c>
      <c r="E13" s="15" t="s">
        <v>86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60</v>
      </c>
      <c r="B15" s="11" t="s">
        <v>61</v>
      </c>
      <c r="C15" s="17" t="s">
        <v>67</v>
      </c>
      <c r="D15" s="17" t="s">
        <v>67</v>
      </c>
      <c r="E15" s="11" t="s">
        <v>9</v>
      </c>
    </row>
    <row r="16" spans="1:9" x14ac:dyDescent="0.25">
      <c r="A16" s="8" t="s">
        <v>85</v>
      </c>
      <c r="B16" s="8">
        <v>11</v>
      </c>
      <c r="C16" s="18" t="s">
        <v>87</v>
      </c>
      <c r="D16" s="18" t="s">
        <v>87</v>
      </c>
      <c r="E16" s="8">
        <v>11</v>
      </c>
    </row>
    <row r="18" spans="1:5" x14ac:dyDescent="0.25">
      <c r="A18" s="19" t="s">
        <v>69</v>
      </c>
      <c r="B18" s="19" t="s">
        <v>69</v>
      </c>
      <c r="C18" s="19" t="s">
        <v>69</v>
      </c>
      <c r="D18" s="19" t="s">
        <v>69</v>
      </c>
      <c r="E18" s="19" t="s">
        <v>69</v>
      </c>
    </row>
    <row r="19" spans="1:5" x14ac:dyDescent="0.25">
      <c r="A19" s="17" t="s">
        <v>70</v>
      </c>
      <c r="B19" s="17" t="s">
        <v>70</v>
      </c>
      <c r="C19" s="17" t="s">
        <v>70</v>
      </c>
      <c r="D19" s="11" t="s">
        <v>71</v>
      </c>
      <c r="E19" s="11"/>
    </row>
    <row r="20" spans="1:5" x14ac:dyDescent="0.25">
      <c r="A20" s="8"/>
      <c r="B20" s="8"/>
      <c r="C20" s="8"/>
      <c r="D20" s="8" t="s">
        <v>72</v>
      </c>
      <c r="E20" s="8" t="s">
        <v>73</v>
      </c>
    </row>
    <row r="22" spans="1:5" x14ac:dyDescent="0.25">
      <c r="A22" s="19" t="s">
        <v>74</v>
      </c>
      <c r="B22" s="19" t="s">
        <v>74</v>
      </c>
      <c r="C22" s="19" t="s">
        <v>74</v>
      </c>
      <c r="D22" s="19" t="s">
        <v>74</v>
      </c>
      <c r="E22" s="19" t="s">
        <v>74</v>
      </c>
    </row>
    <row r="23" spans="1:5" x14ac:dyDescent="0.25">
      <c r="A23" s="17" t="s">
        <v>75</v>
      </c>
      <c r="B23" s="11"/>
      <c r="C23" s="11"/>
      <c r="D23" s="11" t="s">
        <v>60</v>
      </c>
      <c r="E23" s="11"/>
    </row>
    <row r="24" spans="1:5" x14ac:dyDescent="0.25">
      <c r="A24" s="18" t="s">
        <v>88</v>
      </c>
      <c r="B24" s="18" t="s">
        <v>88</v>
      </c>
      <c r="C24" s="18" t="s">
        <v>88</v>
      </c>
      <c r="D24" s="8" t="s">
        <v>89</v>
      </c>
      <c r="E24" s="8" t="s">
        <v>73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2.2'!A1" display="12.2.3" xr:uid="{00000000-0004-0000-0400-000000000000}"/>
    <hyperlink ref="F2" location="'12.2.3E'!A1" display="11" xr:uid="{00000000-0004-0000-0400-000001000000}"/>
    <hyperlink ref="E10" location="'12.2.3E'!A1" display="'12.2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4"/>
  <sheetViews>
    <sheetView showGridLines="0" workbookViewId="0">
      <selection activeCell="I2" sqref="I2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26</v>
      </c>
      <c r="B2" s="5" t="s">
        <v>27</v>
      </c>
      <c r="C2" s="5" t="s">
        <v>14</v>
      </c>
      <c r="D2" s="5" t="s">
        <v>28</v>
      </c>
      <c r="E2" s="5" t="s">
        <v>21</v>
      </c>
      <c r="F2" s="5">
        <v>5</v>
      </c>
      <c r="G2" s="5">
        <v>1110.97</v>
      </c>
      <c r="H2" s="5">
        <v>1331.4975450000002</v>
      </c>
      <c r="I2" s="26">
        <v>6657.4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5</v>
      </c>
      <c r="D8" s="8" t="s">
        <v>90</v>
      </c>
      <c r="E8" s="8">
        <v>5</v>
      </c>
    </row>
    <row r="9" spans="1:9" x14ac:dyDescent="0.25">
      <c r="C9" s="23" t="s">
        <v>94</v>
      </c>
      <c r="E9" s="23" t="s">
        <v>94</v>
      </c>
    </row>
    <row r="10" spans="1:9" x14ac:dyDescent="0.25">
      <c r="A10" s="9" t="s">
        <v>66</v>
      </c>
      <c r="B10" s="9">
        <v>0</v>
      </c>
      <c r="C10" s="10"/>
      <c r="D10" s="10"/>
      <c r="E10" s="9">
        <v>5</v>
      </c>
    </row>
    <row r="13" spans="1:9" x14ac:dyDescent="0.25">
      <c r="A13" s="15" t="s">
        <v>90</v>
      </c>
      <c r="B13" s="15" t="s">
        <v>90</v>
      </c>
      <c r="C13" s="15" t="s">
        <v>90</v>
      </c>
      <c r="D13" s="15" t="s">
        <v>90</v>
      </c>
      <c r="E13" s="15" t="s">
        <v>90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60</v>
      </c>
      <c r="B15" s="11" t="s">
        <v>61</v>
      </c>
      <c r="C15" s="17" t="s">
        <v>67</v>
      </c>
      <c r="D15" s="17" t="s">
        <v>67</v>
      </c>
      <c r="E15" s="11" t="s">
        <v>9</v>
      </c>
    </row>
    <row r="16" spans="1:9" x14ac:dyDescent="0.25">
      <c r="A16" s="8" t="s">
        <v>85</v>
      </c>
      <c r="B16" s="8">
        <v>5</v>
      </c>
      <c r="C16" s="18" t="s">
        <v>91</v>
      </c>
      <c r="D16" s="18" t="s">
        <v>91</v>
      </c>
      <c r="E16" s="8">
        <v>5</v>
      </c>
    </row>
    <row r="18" spans="1:5" x14ac:dyDescent="0.25">
      <c r="A18" s="19" t="s">
        <v>69</v>
      </c>
      <c r="B18" s="19" t="s">
        <v>69</v>
      </c>
      <c r="C18" s="19" t="s">
        <v>69</v>
      </c>
      <c r="D18" s="19" t="s">
        <v>69</v>
      </c>
      <c r="E18" s="19" t="s">
        <v>69</v>
      </c>
    </row>
    <row r="19" spans="1:5" x14ac:dyDescent="0.25">
      <c r="A19" s="17" t="s">
        <v>70</v>
      </c>
      <c r="B19" s="17" t="s">
        <v>70</v>
      </c>
      <c r="C19" s="17" t="s">
        <v>70</v>
      </c>
      <c r="D19" s="11" t="s">
        <v>71</v>
      </c>
      <c r="E19" s="11"/>
    </row>
    <row r="20" spans="1:5" x14ac:dyDescent="0.25">
      <c r="A20" s="8"/>
      <c r="B20" s="8"/>
      <c r="C20" s="8"/>
      <c r="D20" s="8" t="s">
        <v>72</v>
      </c>
      <c r="E20" s="8" t="s">
        <v>73</v>
      </c>
    </row>
    <row r="22" spans="1:5" x14ac:dyDescent="0.25">
      <c r="A22" s="19" t="s">
        <v>74</v>
      </c>
      <c r="B22" s="19" t="s">
        <v>74</v>
      </c>
      <c r="C22" s="19" t="s">
        <v>74</v>
      </c>
      <c r="D22" s="19" t="s">
        <v>74</v>
      </c>
      <c r="E22" s="19" t="s">
        <v>74</v>
      </c>
    </row>
    <row r="23" spans="1:5" x14ac:dyDescent="0.25">
      <c r="A23" s="17" t="s">
        <v>75</v>
      </c>
      <c r="B23" s="11"/>
      <c r="C23" s="11"/>
      <c r="D23" s="11" t="s">
        <v>60</v>
      </c>
      <c r="E23" s="11"/>
    </row>
    <row r="24" spans="1:5" ht="15" customHeight="1" x14ac:dyDescent="0.25">
      <c r="A24" s="18" t="s">
        <v>96</v>
      </c>
      <c r="B24" s="18" t="s">
        <v>96</v>
      </c>
      <c r="C24" s="18" t="s">
        <v>96</v>
      </c>
      <c r="D24" s="8" t="s">
        <v>93</v>
      </c>
      <c r="E24" s="8" t="s">
        <v>73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2.2'!A1" display="12.2.4" xr:uid="{00000000-0004-0000-0500-000000000000}"/>
    <hyperlink ref="F2" location="'12.2.4E'!A1" display="3" xr:uid="{00000000-0004-0000-0500-000001000000}"/>
    <hyperlink ref="E10" location="'12.2.4E'!A1" display="'12.2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29</v>
      </c>
      <c r="B2" s="5" t="s">
        <v>30</v>
      </c>
      <c r="C2" s="5" t="s">
        <v>14</v>
      </c>
      <c r="D2" s="5" t="s">
        <v>31</v>
      </c>
      <c r="E2" s="5" t="s">
        <v>21</v>
      </c>
      <c r="F2" s="5" t="s">
        <v>94</v>
      </c>
      <c r="G2" s="5">
        <v>101.07</v>
      </c>
      <c r="H2" s="5">
        <v>121.132395</v>
      </c>
      <c r="I2" s="5">
        <v>605.66197499999998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5</v>
      </c>
      <c r="D8" s="8" t="s">
        <v>95</v>
      </c>
      <c r="E8" s="8">
        <v>5</v>
      </c>
    </row>
    <row r="9" spans="1:9" x14ac:dyDescent="0.25">
      <c r="A9" s="8" t="s">
        <v>65</v>
      </c>
      <c r="B9" s="8" t="s">
        <v>65</v>
      </c>
      <c r="C9" s="8">
        <f>SUBTOTAL(109,Criteria_Summary12.2.5[Elementos])</f>
        <v>5</v>
      </c>
      <c r="D9" s="8" t="s">
        <v>65</v>
      </c>
      <c r="E9" s="8">
        <f>SUBTOTAL(109,Criteria_Summary12.2.5[Total])</f>
        <v>5</v>
      </c>
    </row>
    <row r="10" spans="1:9" x14ac:dyDescent="0.25">
      <c r="A10" s="9" t="s">
        <v>66</v>
      </c>
      <c r="B10" s="9">
        <v>0</v>
      </c>
      <c r="C10" s="10"/>
      <c r="D10" s="10"/>
      <c r="E10" s="9">
        <v>5</v>
      </c>
    </row>
    <row r="13" spans="1:9" x14ac:dyDescent="0.25">
      <c r="A13" s="15" t="s">
        <v>95</v>
      </c>
      <c r="B13" s="15" t="s">
        <v>95</v>
      </c>
      <c r="C13" s="15" t="s">
        <v>95</v>
      </c>
      <c r="D13" s="15" t="s">
        <v>95</v>
      </c>
      <c r="E13" s="15" t="s">
        <v>95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60</v>
      </c>
      <c r="B15" s="11" t="s">
        <v>61</v>
      </c>
      <c r="C15" s="17" t="s">
        <v>67</v>
      </c>
      <c r="D15" s="17" t="s">
        <v>67</v>
      </c>
      <c r="E15" s="11" t="s">
        <v>9</v>
      </c>
    </row>
    <row r="16" spans="1:9" x14ac:dyDescent="0.25">
      <c r="A16" s="8" t="s">
        <v>85</v>
      </c>
      <c r="B16" s="8">
        <v>5</v>
      </c>
      <c r="C16" s="18" t="s">
        <v>91</v>
      </c>
      <c r="D16" s="18" t="s">
        <v>91</v>
      </c>
      <c r="E16" s="8">
        <v>5</v>
      </c>
    </row>
    <row r="18" spans="1:5" x14ac:dyDescent="0.25">
      <c r="A18" s="19" t="s">
        <v>74</v>
      </c>
      <c r="B18" s="19" t="s">
        <v>74</v>
      </c>
      <c r="C18" s="19" t="s">
        <v>74</v>
      </c>
      <c r="D18" s="19" t="s">
        <v>74</v>
      </c>
      <c r="E18" s="19" t="s">
        <v>74</v>
      </c>
    </row>
    <row r="19" spans="1:5" x14ac:dyDescent="0.25">
      <c r="A19" s="17" t="s">
        <v>75</v>
      </c>
      <c r="B19" s="11"/>
      <c r="C19" s="11"/>
      <c r="D19" s="11" t="s">
        <v>60</v>
      </c>
      <c r="E19" s="11"/>
    </row>
    <row r="20" spans="1:5" x14ac:dyDescent="0.25">
      <c r="A20" s="18" t="s">
        <v>96</v>
      </c>
      <c r="B20" s="18" t="s">
        <v>96</v>
      </c>
      <c r="C20" s="18" t="s">
        <v>96</v>
      </c>
      <c r="D20" s="8" t="s">
        <v>93</v>
      </c>
      <c r="E20" s="8" t="s">
        <v>73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2.2'!A1" display="12.2.5" xr:uid="{00000000-0004-0000-0600-000000000000}"/>
    <hyperlink ref="F2" location="'12.2.5E'!A1" display="5" xr:uid="{00000000-0004-0000-0600-000001000000}"/>
    <hyperlink ref="E10" location="'12.2.5E'!A1" display="'12.2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3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33</v>
      </c>
      <c r="B2" s="5" t="s">
        <v>34</v>
      </c>
      <c r="C2" s="5" t="s">
        <v>14</v>
      </c>
      <c r="D2" s="5" t="s">
        <v>35</v>
      </c>
      <c r="E2" s="5" t="s">
        <v>21</v>
      </c>
      <c r="F2" s="5" t="s">
        <v>97</v>
      </c>
      <c r="G2" s="5">
        <v>80.239999999999995</v>
      </c>
      <c r="H2" s="5">
        <v>96.167640000000006</v>
      </c>
      <c r="I2" s="5">
        <v>1538.6822400000001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11</v>
      </c>
      <c r="D8" s="8" t="s">
        <v>86</v>
      </c>
      <c r="E8" s="8">
        <v>11</v>
      </c>
    </row>
    <row r="9" spans="1:9" x14ac:dyDescent="0.25">
      <c r="A9" s="8">
        <v>2</v>
      </c>
      <c r="B9" s="8" t="s">
        <v>85</v>
      </c>
      <c r="C9" s="8">
        <v>5</v>
      </c>
      <c r="D9" s="8" t="s">
        <v>95</v>
      </c>
      <c r="E9" s="8">
        <v>5</v>
      </c>
    </row>
    <row r="10" spans="1:9" x14ac:dyDescent="0.25">
      <c r="A10" s="8" t="s">
        <v>65</v>
      </c>
      <c r="B10" s="8" t="s">
        <v>65</v>
      </c>
      <c r="C10" s="8">
        <f>SUBTOTAL(109,Criteria_Summary12.2.6[Elementos])</f>
        <v>16</v>
      </c>
      <c r="D10" s="8" t="s">
        <v>65</v>
      </c>
      <c r="E10" s="8">
        <f>SUBTOTAL(109,Criteria_Summary12.2.6[Total])</f>
        <v>16</v>
      </c>
    </row>
    <row r="11" spans="1:9" x14ac:dyDescent="0.25">
      <c r="A11" s="9" t="s">
        <v>66</v>
      </c>
      <c r="B11" s="9">
        <v>0</v>
      </c>
      <c r="C11" s="10"/>
      <c r="D11" s="10"/>
      <c r="E11" s="9">
        <v>16</v>
      </c>
    </row>
    <row r="14" spans="1:9" x14ac:dyDescent="0.25">
      <c r="A14" s="15" t="s">
        <v>86</v>
      </c>
      <c r="B14" s="15" t="s">
        <v>86</v>
      </c>
      <c r="C14" s="15" t="s">
        <v>86</v>
      </c>
      <c r="D14" s="15" t="s">
        <v>86</v>
      </c>
      <c r="E14" s="15" t="s">
        <v>86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60</v>
      </c>
      <c r="B16" s="11" t="s">
        <v>61</v>
      </c>
      <c r="C16" s="17" t="s">
        <v>67</v>
      </c>
      <c r="D16" s="17" t="s">
        <v>67</v>
      </c>
      <c r="E16" s="11" t="s">
        <v>9</v>
      </c>
    </row>
    <row r="17" spans="1:5" x14ac:dyDescent="0.25">
      <c r="A17" s="8" t="s">
        <v>85</v>
      </c>
      <c r="B17" s="8">
        <v>11</v>
      </c>
      <c r="C17" s="18" t="s">
        <v>87</v>
      </c>
      <c r="D17" s="18" t="s">
        <v>87</v>
      </c>
      <c r="E17" s="8">
        <v>11</v>
      </c>
    </row>
    <row r="19" spans="1:5" x14ac:dyDescent="0.25">
      <c r="A19" s="19" t="s">
        <v>69</v>
      </c>
      <c r="B19" s="19" t="s">
        <v>69</v>
      </c>
      <c r="C19" s="19" t="s">
        <v>69</v>
      </c>
      <c r="D19" s="19" t="s">
        <v>69</v>
      </c>
      <c r="E19" s="19" t="s">
        <v>69</v>
      </c>
    </row>
    <row r="20" spans="1:5" x14ac:dyDescent="0.25">
      <c r="A20" s="17" t="s">
        <v>70</v>
      </c>
      <c r="B20" s="17" t="s">
        <v>70</v>
      </c>
      <c r="C20" s="17" t="s">
        <v>70</v>
      </c>
      <c r="D20" s="11" t="s">
        <v>71</v>
      </c>
      <c r="E20" s="11"/>
    </row>
    <row r="21" spans="1:5" x14ac:dyDescent="0.25">
      <c r="A21" s="8"/>
      <c r="B21" s="8"/>
      <c r="C21" s="8"/>
      <c r="D21" s="8" t="s">
        <v>72</v>
      </c>
      <c r="E21" s="8" t="s">
        <v>73</v>
      </c>
    </row>
    <row r="23" spans="1:5" x14ac:dyDescent="0.25">
      <c r="A23" s="19" t="s">
        <v>74</v>
      </c>
      <c r="B23" s="19" t="s">
        <v>74</v>
      </c>
      <c r="C23" s="19" t="s">
        <v>74</v>
      </c>
      <c r="D23" s="19" t="s">
        <v>74</v>
      </c>
      <c r="E23" s="19" t="s">
        <v>74</v>
      </c>
    </row>
    <row r="24" spans="1:5" x14ac:dyDescent="0.25">
      <c r="A24" s="17" t="s">
        <v>75</v>
      </c>
      <c r="B24" s="11"/>
      <c r="C24" s="11"/>
      <c r="D24" s="11" t="s">
        <v>60</v>
      </c>
      <c r="E24" s="11"/>
    </row>
    <row r="25" spans="1:5" x14ac:dyDescent="0.25">
      <c r="A25" s="18" t="s">
        <v>88</v>
      </c>
      <c r="B25" s="18" t="s">
        <v>88</v>
      </c>
      <c r="C25" s="18" t="s">
        <v>88</v>
      </c>
      <c r="D25" s="8" t="s">
        <v>89</v>
      </c>
      <c r="E25" s="8" t="s">
        <v>73</v>
      </c>
    </row>
    <row r="27" spans="1:5" x14ac:dyDescent="0.25">
      <c r="A27" s="15" t="s">
        <v>95</v>
      </c>
      <c r="B27" s="15" t="s">
        <v>95</v>
      </c>
      <c r="C27" s="15" t="s">
        <v>95</v>
      </c>
      <c r="D27" s="15" t="s">
        <v>95</v>
      </c>
      <c r="E27" s="15" t="s">
        <v>95</v>
      </c>
    </row>
    <row r="28" spans="1:5" x14ac:dyDescent="0.25">
      <c r="A28" s="16"/>
      <c r="B28" s="16"/>
      <c r="C28" s="16"/>
      <c r="D28" s="16"/>
      <c r="E28" s="16"/>
    </row>
    <row r="29" spans="1:5" x14ac:dyDescent="0.25">
      <c r="A29" s="11" t="s">
        <v>60</v>
      </c>
      <c r="B29" s="11" t="s">
        <v>61</v>
      </c>
      <c r="C29" s="17" t="s">
        <v>67</v>
      </c>
      <c r="D29" s="17" t="s">
        <v>67</v>
      </c>
      <c r="E29" s="11" t="s">
        <v>9</v>
      </c>
    </row>
    <row r="30" spans="1:5" x14ac:dyDescent="0.25">
      <c r="A30" s="8" t="s">
        <v>85</v>
      </c>
      <c r="B30" s="8">
        <v>5</v>
      </c>
      <c r="C30" s="18" t="s">
        <v>91</v>
      </c>
      <c r="D30" s="18" t="s">
        <v>91</v>
      </c>
      <c r="E30" s="8">
        <v>5</v>
      </c>
    </row>
    <row r="32" spans="1:5" x14ac:dyDescent="0.25">
      <c r="A32" s="19" t="s">
        <v>74</v>
      </c>
      <c r="B32" s="19" t="s">
        <v>74</v>
      </c>
      <c r="C32" s="19" t="s">
        <v>74</v>
      </c>
      <c r="D32" s="19" t="s">
        <v>74</v>
      </c>
      <c r="E32" s="19" t="s">
        <v>74</v>
      </c>
    </row>
    <row r="33" spans="1:5" x14ac:dyDescent="0.25">
      <c r="A33" s="17" t="s">
        <v>75</v>
      </c>
      <c r="B33" s="11"/>
      <c r="C33" s="11"/>
      <c r="D33" s="11" t="s">
        <v>60</v>
      </c>
      <c r="E33" s="11"/>
    </row>
    <row r="34" spans="1:5" x14ac:dyDescent="0.25">
      <c r="A34" s="18" t="s">
        <v>96</v>
      </c>
      <c r="B34" s="18" t="s">
        <v>96</v>
      </c>
      <c r="C34" s="18" t="s">
        <v>96</v>
      </c>
      <c r="D34" s="8" t="s">
        <v>93</v>
      </c>
      <c r="E34" s="8" t="s">
        <v>73</v>
      </c>
    </row>
  </sheetData>
  <mergeCells count="18">
    <mergeCell ref="A32:E32"/>
    <mergeCell ref="A33"/>
    <mergeCell ref="A34:C34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2.2'!A1" display="12.2.6" xr:uid="{00000000-0004-0000-0700-000000000000}"/>
    <hyperlink ref="F2" location="'12.2.6E'!A1" display="16" xr:uid="{00000000-0004-0000-0700-000001000000}"/>
    <hyperlink ref="E11" location="'12.2.6E'!A1" display="'12.2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52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37</v>
      </c>
      <c r="B2" s="5" t="s">
        <v>38</v>
      </c>
      <c r="C2" s="5" t="s">
        <v>14</v>
      </c>
      <c r="D2" s="5" t="s">
        <v>39</v>
      </c>
      <c r="E2" s="5" t="s">
        <v>21</v>
      </c>
      <c r="F2" s="5" t="s">
        <v>98</v>
      </c>
      <c r="G2" s="5">
        <v>90.683899999999994</v>
      </c>
      <c r="H2" s="5">
        <v>108.68465415</v>
      </c>
      <c r="I2" s="5">
        <v>4456.0708201500001</v>
      </c>
    </row>
    <row r="5" spans="1:9" x14ac:dyDescent="0.25">
      <c r="A5" s="13" t="s">
        <v>59</v>
      </c>
      <c r="B5" s="13" t="s">
        <v>59</v>
      </c>
      <c r="C5" s="13" t="s">
        <v>59</v>
      </c>
      <c r="D5" s="13" t="s">
        <v>59</v>
      </c>
      <c r="E5" s="13" t="s">
        <v>59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60</v>
      </c>
      <c r="C7" s="7" t="s">
        <v>61</v>
      </c>
      <c r="D7" s="7" t="s">
        <v>62</v>
      </c>
      <c r="E7" s="7" t="s">
        <v>9</v>
      </c>
    </row>
    <row r="8" spans="1:9" x14ac:dyDescent="0.25">
      <c r="A8" s="8">
        <v>1</v>
      </c>
      <c r="B8" s="8" t="s">
        <v>85</v>
      </c>
      <c r="C8" s="8">
        <v>11</v>
      </c>
      <c r="D8" s="8" t="s">
        <v>86</v>
      </c>
      <c r="E8" s="8">
        <v>11</v>
      </c>
    </row>
    <row r="9" spans="1:9" x14ac:dyDescent="0.25">
      <c r="A9" s="8">
        <v>2</v>
      </c>
      <c r="B9" s="8" t="s">
        <v>85</v>
      </c>
      <c r="C9" s="8">
        <v>3</v>
      </c>
      <c r="D9" s="8" t="s">
        <v>90</v>
      </c>
      <c r="E9" s="8">
        <v>3</v>
      </c>
    </row>
    <row r="10" spans="1:9" x14ac:dyDescent="0.25">
      <c r="A10" s="8">
        <v>3</v>
      </c>
      <c r="B10" s="8" t="s">
        <v>85</v>
      </c>
      <c r="C10" s="8">
        <v>27</v>
      </c>
      <c r="D10" s="8" t="s">
        <v>90</v>
      </c>
      <c r="E10" s="8">
        <v>27</v>
      </c>
    </row>
    <row r="11" spans="1:9" x14ac:dyDescent="0.25">
      <c r="A11" s="8" t="s">
        <v>65</v>
      </c>
      <c r="B11" s="8" t="s">
        <v>65</v>
      </c>
      <c r="C11" s="8">
        <f>SUBTOTAL(109,Criteria_Summary12.2.7[Elementos])</f>
        <v>41</v>
      </c>
      <c r="D11" s="8" t="s">
        <v>65</v>
      </c>
      <c r="E11" s="8">
        <f>SUBTOTAL(109,Criteria_Summary12.2.7[Total])</f>
        <v>41</v>
      </c>
    </row>
    <row r="12" spans="1:9" x14ac:dyDescent="0.25">
      <c r="A12" s="9" t="s">
        <v>66</v>
      </c>
      <c r="B12" s="9">
        <v>0</v>
      </c>
      <c r="C12" s="10"/>
      <c r="D12" s="10"/>
      <c r="E12" s="9">
        <v>41</v>
      </c>
    </row>
    <row r="15" spans="1:9" x14ac:dyDescent="0.25">
      <c r="A15" s="15" t="s">
        <v>86</v>
      </c>
      <c r="B15" s="15" t="s">
        <v>86</v>
      </c>
      <c r="C15" s="15" t="s">
        <v>86</v>
      </c>
      <c r="D15" s="15" t="s">
        <v>86</v>
      </c>
      <c r="E15" s="15" t="s">
        <v>86</v>
      </c>
    </row>
    <row r="16" spans="1:9" x14ac:dyDescent="0.25">
      <c r="A16" s="16"/>
      <c r="B16" s="16"/>
      <c r="C16" s="16"/>
      <c r="D16" s="16"/>
      <c r="E16" s="16"/>
    </row>
    <row r="17" spans="1:5" x14ac:dyDescent="0.25">
      <c r="A17" s="11" t="s">
        <v>60</v>
      </c>
      <c r="B17" s="11" t="s">
        <v>61</v>
      </c>
      <c r="C17" s="17" t="s">
        <v>67</v>
      </c>
      <c r="D17" s="17" t="s">
        <v>67</v>
      </c>
      <c r="E17" s="11" t="s">
        <v>9</v>
      </c>
    </row>
    <row r="18" spans="1:5" x14ac:dyDescent="0.25">
      <c r="A18" s="8" t="s">
        <v>85</v>
      </c>
      <c r="B18" s="8">
        <v>11</v>
      </c>
      <c r="C18" s="18" t="s">
        <v>87</v>
      </c>
      <c r="D18" s="18" t="s">
        <v>87</v>
      </c>
      <c r="E18" s="8">
        <v>11</v>
      </c>
    </row>
    <row r="20" spans="1:5" x14ac:dyDescent="0.25">
      <c r="A20" s="19" t="s">
        <v>69</v>
      </c>
      <c r="B20" s="19" t="s">
        <v>69</v>
      </c>
      <c r="C20" s="19" t="s">
        <v>69</v>
      </c>
      <c r="D20" s="19" t="s">
        <v>69</v>
      </c>
      <c r="E20" s="19" t="s">
        <v>69</v>
      </c>
    </row>
    <row r="21" spans="1:5" x14ac:dyDescent="0.25">
      <c r="A21" s="17" t="s">
        <v>70</v>
      </c>
      <c r="B21" s="17" t="s">
        <v>70</v>
      </c>
      <c r="C21" s="17" t="s">
        <v>70</v>
      </c>
      <c r="D21" s="11" t="s">
        <v>71</v>
      </c>
      <c r="E21" s="11"/>
    </row>
    <row r="22" spans="1:5" x14ac:dyDescent="0.25">
      <c r="A22" s="8"/>
      <c r="B22" s="8"/>
      <c r="C22" s="8"/>
      <c r="D22" s="8" t="s">
        <v>72</v>
      </c>
      <c r="E22" s="8" t="s">
        <v>73</v>
      </c>
    </row>
    <row r="24" spans="1:5" x14ac:dyDescent="0.25">
      <c r="A24" s="19" t="s">
        <v>74</v>
      </c>
      <c r="B24" s="19" t="s">
        <v>74</v>
      </c>
      <c r="C24" s="19" t="s">
        <v>74</v>
      </c>
      <c r="D24" s="19" t="s">
        <v>74</v>
      </c>
      <c r="E24" s="19" t="s">
        <v>74</v>
      </c>
    </row>
    <row r="25" spans="1:5" x14ac:dyDescent="0.25">
      <c r="A25" s="17" t="s">
        <v>75</v>
      </c>
      <c r="B25" s="11"/>
      <c r="C25" s="11"/>
      <c r="D25" s="11" t="s">
        <v>60</v>
      </c>
      <c r="E25" s="11"/>
    </row>
    <row r="26" spans="1:5" x14ac:dyDescent="0.25">
      <c r="A26" s="18" t="s">
        <v>88</v>
      </c>
      <c r="B26" s="18" t="s">
        <v>88</v>
      </c>
      <c r="C26" s="18" t="s">
        <v>88</v>
      </c>
      <c r="D26" s="8" t="s">
        <v>89</v>
      </c>
      <c r="E26" s="8" t="s">
        <v>73</v>
      </c>
    </row>
    <row r="28" spans="1:5" x14ac:dyDescent="0.25">
      <c r="A28" s="15" t="s">
        <v>90</v>
      </c>
      <c r="B28" s="15" t="s">
        <v>90</v>
      </c>
      <c r="C28" s="15" t="s">
        <v>90</v>
      </c>
      <c r="D28" s="15" t="s">
        <v>90</v>
      </c>
      <c r="E28" s="15" t="s">
        <v>90</v>
      </c>
    </row>
    <row r="29" spans="1:5" x14ac:dyDescent="0.25">
      <c r="A29" s="16"/>
      <c r="B29" s="16"/>
      <c r="C29" s="16"/>
      <c r="D29" s="16"/>
      <c r="E29" s="16"/>
    </row>
    <row r="30" spans="1:5" x14ac:dyDescent="0.25">
      <c r="A30" s="11" t="s">
        <v>60</v>
      </c>
      <c r="B30" s="11" t="s">
        <v>61</v>
      </c>
      <c r="C30" s="17" t="s">
        <v>67</v>
      </c>
      <c r="D30" s="17" t="s">
        <v>67</v>
      </c>
      <c r="E30" s="11" t="s">
        <v>9</v>
      </c>
    </row>
    <row r="31" spans="1:5" x14ac:dyDescent="0.25">
      <c r="A31" s="8" t="s">
        <v>85</v>
      </c>
      <c r="B31" s="8">
        <v>3</v>
      </c>
      <c r="C31" s="18" t="s">
        <v>91</v>
      </c>
      <c r="D31" s="18" t="s">
        <v>91</v>
      </c>
      <c r="E31" s="8">
        <v>3</v>
      </c>
    </row>
    <row r="33" spans="1:5" x14ac:dyDescent="0.25">
      <c r="A33" s="19" t="s">
        <v>69</v>
      </c>
      <c r="B33" s="19" t="s">
        <v>69</v>
      </c>
      <c r="C33" s="19" t="s">
        <v>69</v>
      </c>
      <c r="D33" s="19" t="s">
        <v>69</v>
      </c>
      <c r="E33" s="19" t="s">
        <v>69</v>
      </c>
    </row>
    <row r="34" spans="1:5" x14ac:dyDescent="0.25">
      <c r="A34" s="17" t="s">
        <v>70</v>
      </c>
      <c r="B34" s="17" t="s">
        <v>70</v>
      </c>
      <c r="C34" s="17" t="s">
        <v>70</v>
      </c>
      <c r="D34" s="11" t="s">
        <v>71</v>
      </c>
      <c r="E34" s="11"/>
    </row>
    <row r="35" spans="1:5" x14ac:dyDescent="0.25">
      <c r="A35" s="8"/>
      <c r="B35" s="8"/>
      <c r="C35" s="8"/>
      <c r="D35" s="8" t="s">
        <v>72</v>
      </c>
      <c r="E35" s="8" t="s">
        <v>73</v>
      </c>
    </row>
    <row r="37" spans="1:5" x14ac:dyDescent="0.25">
      <c r="A37" s="19" t="s">
        <v>74</v>
      </c>
      <c r="B37" s="19" t="s">
        <v>74</v>
      </c>
      <c r="C37" s="19" t="s">
        <v>74</v>
      </c>
      <c r="D37" s="19" t="s">
        <v>74</v>
      </c>
      <c r="E37" s="19" t="s">
        <v>74</v>
      </c>
    </row>
    <row r="38" spans="1:5" x14ac:dyDescent="0.25">
      <c r="A38" s="17" t="s">
        <v>75</v>
      </c>
      <c r="B38" s="11"/>
      <c r="C38" s="11"/>
      <c r="D38" s="11" t="s">
        <v>60</v>
      </c>
      <c r="E38" s="11"/>
    </row>
    <row r="39" spans="1:5" x14ac:dyDescent="0.25">
      <c r="A39" s="18" t="s">
        <v>92</v>
      </c>
      <c r="B39" s="18" t="s">
        <v>92</v>
      </c>
      <c r="C39" s="18" t="s">
        <v>92</v>
      </c>
      <c r="D39" s="8" t="s">
        <v>93</v>
      </c>
      <c r="E39" s="8" t="s">
        <v>73</v>
      </c>
    </row>
    <row r="41" spans="1:5" x14ac:dyDescent="0.25">
      <c r="A41" s="15" t="s">
        <v>90</v>
      </c>
      <c r="B41" s="15" t="s">
        <v>90</v>
      </c>
      <c r="C41" s="15" t="s">
        <v>90</v>
      </c>
      <c r="D41" s="15" t="s">
        <v>90</v>
      </c>
      <c r="E41" s="15" t="s">
        <v>90</v>
      </c>
    </row>
    <row r="42" spans="1:5" x14ac:dyDescent="0.25">
      <c r="A42" s="16"/>
      <c r="B42" s="16"/>
      <c r="C42" s="16"/>
      <c r="D42" s="16"/>
      <c r="E42" s="16"/>
    </row>
    <row r="43" spans="1:5" x14ac:dyDescent="0.25">
      <c r="A43" s="11" t="s">
        <v>60</v>
      </c>
      <c r="B43" s="11" t="s">
        <v>61</v>
      </c>
      <c r="C43" s="17" t="s">
        <v>67</v>
      </c>
      <c r="D43" s="17" t="s">
        <v>67</v>
      </c>
      <c r="E43" s="11" t="s">
        <v>9</v>
      </c>
    </row>
    <row r="44" spans="1:5" x14ac:dyDescent="0.25">
      <c r="A44" s="8" t="s">
        <v>85</v>
      </c>
      <c r="B44" s="8">
        <v>27</v>
      </c>
      <c r="C44" s="18" t="s">
        <v>91</v>
      </c>
      <c r="D44" s="18" t="s">
        <v>91</v>
      </c>
      <c r="E44" s="8">
        <v>27</v>
      </c>
    </row>
    <row r="46" spans="1:5" x14ac:dyDescent="0.25">
      <c r="A46" s="19" t="s">
        <v>69</v>
      </c>
      <c r="B46" s="19" t="s">
        <v>69</v>
      </c>
      <c r="C46" s="19" t="s">
        <v>69</v>
      </c>
      <c r="D46" s="19" t="s">
        <v>69</v>
      </c>
      <c r="E46" s="19" t="s">
        <v>69</v>
      </c>
    </row>
    <row r="47" spans="1:5" x14ac:dyDescent="0.25">
      <c r="A47" s="17" t="s">
        <v>70</v>
      </c>
      <c r="B47" s="17" t="s">
        <v>70</v>
      </c>
      <c r="C47" s="17" t="s">
        <v>70</v>
      </c>
      <c r="D47" s="11" t="s">
        <v>71</v>
      </c>
      <c r="E47" s="11"/>
    </row>
    <row r="48" spans="1:5" x14ac:dyDescent="0.25">
      <c r="A48" s="8"/>
      <c r="B48" s="8"/>
      <c r="C48" s="8"/>
      <c r="D48" s="8" t="s">
        <v>72</v>
      </c>
      <c r="E48" s="8" t="s">
        <v>73</v>
      </c>
    </row>
    <row r="50" spans="1:5" x14ac:dyDescent="0.25">
      <c r="A50" s="19" t="s">
        <v>74</v>
      </c>
      <c r="B50" s="19" t="s">
        <v>74</v>
      </c>
      <c r="C50" s="19" t="s">
        <v>74</v>
      </c>
      <c r="D50" s="19" t="s">
        <v>74</v>
      </c>
      <c r="E50" s="19" t="s">
        <v>74</v>
      </c>
    </row>
    <row r="51" spans="1:5" x14ac:dyDescent="0.25">
      <c r="A51" s="17" t="s">
        <v>75</v>
      </c>
      <c r="B51" s="11"/>
      <c r="C51" s="11"/>
      <c r="D51" s="11" t="s">
        <v>60</v>
      </c>
      <c r="E51" s="11"/>
    </row>
    <row r="52" spans="1:5" x14ac:dyDescent="0.25">
      <c r="A52" s="18" t="s">
        <v>99</v>
      </c>
      <c r="B52" s="18" t="s">
        <v>99</v>
      </c>
      <c r="C52" s="18" t="s">
        <v>99</v>
      </c>
      <c r="D52" s="8" t="s">
        <v>100</v>
      </c>
      <c r="E52" s="8" t="s">
        <v>73</v>
      </c>
    </row>
  </sheetData>
  <mergeCells count="29">
    <mergeCell ref="A47:C47"/>
    <mergeCell ref="A50:E50"/>
    <mergeCell ref="A51"/>
    <mergeCell ref="A52:C52"/>
    <mergeCell ref="A41:E41"/>
    <mergeCell ref="A42:E42"/>
    <mergeCell ref="C43:D43"/>
    <mergeCell ref="C44:D44"/>
    <mergeCell ref="A46:E46"/>
    <mergeCell ref="A33:E33"/>
    <mergeCell ref="A34:C34"/>
    <mergeCell ref="A37:E37"/>
    <mergeCell ref="A38"/>
    <mergeCell ref="A39:C39"/>
    <mergeCell ref="A26:C26"/>
    <mergeCell ref="A28:E28"/>
    <mergeCell ref="A29:E29"/>
    <mergeCell ref="C30:D30"/>
    <mergeCell ref="C31:D31"/>
    <mergeCell ref="C18:D18"/>
    <mergeCell ref="A20:E20"/>
    <mergeCell ref="A21:C21"/>
    <mergeCell ref="A24:E24"/>
    <mergeCell ref="A25"/>
    <mergeCell ref="A5:E5"/>
    <mergeCell ref="A6:E6"/>
    <mergeCell ref="A15:E15"/>
    <mergeCell ref="A16:E16"/>
    <mergeCell ref="C17:D17"/>
  </mergeCells>
  <hyperlinks>
    <hyperlink ref="A2" location="'12.2'!A1" display="12.2.7" xr:uid="{00000000-0004-0000-0800-000000000000}"/>
    <hyperlink ref="F2" location="'12.2.7E'!A1" display="41" xr:uid="{00000000-0004-0000-0800-000001000000}"/>
    <hyperlink ref="E12" location="'12.2.7E'!A1" display="'12.2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Orçamento</vt:lpstr>
      <vt:lpstr>12.2</vt:lpstr>
      <vt:lpstr>12.2.1</vt:lpstr>
      <vt:lpstr>12.2.2</vt:lpstr>
      <vt:lpstr>12.2.3</vt:lpstr>
      <vt:lpstr>12.2.4</vt:lpstr>
      <vt:lpstr>12.2.5</vt:lpstr>
      <vt:lpstr>12.2.6</vt:lpstr>
      <vt:lpstr>12.2.7</vt:lpstr>
      <vt:lpstr>12.2.8</vt:lpstr>
      <vt:lpstr>12.2.9</vt:lpstr>
      <vt:lpstr>12.2.10</vt:lpstr>
      <vt:lpstr>12.2.11</vt:lpstr>
      <vt:lpstr>12.2.1E</vt:lpstr>
      <vt:lpstr>12.2.2E</vt:lpstr>
      <vt:lpstr>12.2.3E</vt:lpstr>
      <vt:lpstr>12.2.4E</vt:lpstr>
      <vt:lpstr>12.2.5E</vt:lpstr>
      <vt:lpstr>12.2.6E</vt:lpstr>
      <vt:lpstr>12.2.7E</vt:lpstr>
      <vt:lpstr>12.2.8E</vt:lpstr>
      <vt:lpstr>12.2.9E</vt:lpstr>
      <vt:lpstr>12.2.10E</vt:lpstr>
      <vt:lpstr>12.2.11E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orcamento 01</cp:lastModifiedBy>
  <dcterms:modified xsi:type="dcterms:W3CDTF">2025-07-16T17:21:32Z</dcterms:modified>
</cp:coreProperties>
</file>